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Data\007369\同學會\20251026Beinu\"/>
    </mc:Choice>
  </mc:AlternateContent>
  <xr:revisionPtr revIDLastSave="0" documentId="13_ncr:1_{A03565EF-FFB5-450B-B94F-B8F01214C9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説明" sheetId="1" r:id="rId1"/>
    <sheet name="總名單" sheetId="2" r:id="rId2"/>
    <sheet name="故宮" sheetId="3" r:id="rId3"/>
    <sheet name="瀑布" sheetId="4" r:id="rId4"/>
    <sheet name="瀑布 obsolete" sheetId="5" r:id="rId5"/>
  </sheets>
  <definedNames>
    <definedName name="_xlnm._FilterDatabase" localSheetId="2" hidden="1">故宮!$C$3:$I$107</definedName>
    <definedName name="_xlnm._FilterDatabase" localSheetId="1" hidden="1">總名單!$A$1:$Y$1040</definedName>
    <definedName name="_xlnm._FilterDatabase" localSheetId="4" hidden="1">'瀑布 obsolete'!$A$3:$G$107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7" i="5" l="1"/>
  <c r="D107" i="5"/>
  <c r="C107" i="5"/>
  <c r="B107" i="5"/>
  <c r="A107" i="5"/>
  <c r="D106" i="5"/>
  <c r="C106" i="5"/>
  <c r="B106" i="5"/>
  <c r="A106" i="5"/>
  <c r="E105" i="5"/>
  <c r="D105" i="5"/>
  <c r="C105" i="5"/>
  <c r="B105" i="5"/>
  <c r="A105" i="5"/>
  <c r="E104" i="5"/>
  <c r="D104" i="5"/>
  <c r="C104" i="5"/>
  <c r="B104" i="5"/>
  <c r="A104" i="5"/>
  <c r="D103" i="5"/>
  <c r="C103" i="5"/>
  <c r="B103" i="5"/>
  <c r="A103" i="5"/>
  <c r="E102" i="5"/>
  <c r="D102" i="5"/>
  <c r="C102" i="5"/>
  <c r="B102" i="5"/>
  <c r="A102" i="5"/>
  <c r="E101" i="5"/>
  <c r="D101" i="5"/>
  <c r="C101" i="5"/>
  <c r="B101" i="5"/>
  <c r="A101" i="5"/>
  <c r="E100" i="5"/>
  <c r="D100" i="5"/>
  <c r="C100" i="5"/>
  <c r="B100" i="5"/>
  <c r="A100" i="5"/>
  <c r="D99" i="5"/>
  <c r="C99" i="5"/>
  <c r="B99" i="5"/>
  <c r="A99" i="5"/>
  <c r="E98" i="5"/>
  <c r="D98" i="5"/>
  <c r="C98" i="5"/>
  <c r="B98" i="5"/>
  <c r="A98" i="5"/>
  <c r="E97" i="5"/>
  <c r="D97" i="5"/>
  <c r="C97" i="5"/>
  <c r="B97" i="5"/>
  <c r="A97" i="5"/>
  <c r="D96" i="5"/>
  <c r="C96" i="5"/>
  <c r="B96" i="5"/>
  <c r="A96" i="5"/>
  <c r="E95" i="5"/>
  <c r="D95" i="5"/>
  <c r="C95" i="5"/>
  <c r="B95" i="5"/>
  <c r="A95" i="5"/>
  <c r="E94" i="5"/>
  <c r="D94" i="5"/>
  <c r="C94" i="5"/>
  <c r="B94" i="5"/>
  <c r="A94" i="5"/>
  <c r="D93" i="5"/>
  <c r="C93" i="5"/>
  <c r="B93" i="5"/>
  <c r="A93" i="5"/>
  <c r="E92" i="5"/>
  <c r="D92" i="5"/>
  <c r="C92" i="5"/>
  <c r="B92" i="5"/>
  <c r="A92" i="5"/>
  <c r="E91" i="5"/>
  <c r="D91" i="5"/>
  <c r="C91" i="5"/>
  <c r="B91" i="5"/>
  <c r="A91" i="5"/>
  <c r="E90" i="5"/>
  <c r="D90" i="5"/>
  <c r="C90" i="5"/>
  <c r="B90" i="5"/>
  <c r="A90" i="5"/>
  <c r="E89" i="5"/>
  <c r="D89" i="5"/>
  <c r="C89" i="5"/>
  <c r="B89" i="5"/>
  <c r="A89" i="5"/>
  <c r="D88" i="5"/>
  <c r="C88" i="5"/>
  <c r="B88" i="5"/>
  <c r="A88" i="5"/>
  <c r="D87" i="5"/>
  <c r="C87" i="5"/>
  <c r="B87" i="5"/>
  <c r="A87" i="5"/>
  <c r="E86" i="5"/>
  <c r="D86" i="5"/>
  <c r="C86" i="5"/>
  <c r="B86" i="5"/>
  <c r="A86" i="5"/>
  <c r="E85" i="5"/>
  <c r="D85" i="5"/>
  <c r="C85" i="5"/>
  <c r="B85" i="5"/>
  <c r="A85" i="5"/>
  <c r="D84" i="5"/>
  <c r="C84" i="5"/>
  <c r="B84" i="5"/>
  <c r="A84" i="5"/>
  <c r="E83" i="5"/>
  <c r="D83" i="5"/>
  <c r="C83" i="5"/>
  <c r="B83" i="5"/>
  <c r="A83" i="5"/>
  <c r="E82" i="5"/>
  <c r="D82" i="5"/>
  <c r="C82" i="5"/>
  <c r="B82" i="5"/>
  <c r="A82" i="5"/>
  <c r="E81" i="5"/>
  <c r="D81" i="5"/>
  <c r="C81" i="5"/>
  <c r="B81" i="5"/>
  <c r="A81" i="5"/>
  <c r="E80" i="5"/>
  <c r="D80" i="5"/>
  <c r="C80" i="5"/>
  <c r="B80" i="5"/>
  <c r="A80" i="5"/>
  <c r="D79" i="5"/>
  <c r="C79" i="5"/>
  <c r="B79" i="5"/>
  <c r="A79" i="5"/>
  <c r="D78" i="5"/>
  <c r="C78" i="5"/>
  <c r="B78" i="5"/>
  <c r="A78" i="5"/>
  <c r="D77" i="5"/>
  <c r="C77" i="5"/>
  <c r="B77" i="5"/>
  <c r="A77" i="5"/>
  <c r="E76" i="5"/>
  <c r="D76" i="5"/>
  <c r="C76" i="5"/>
  <c r="B76" i="5"/>
  <c r="A76" i="5"/>
  <c r="E75" i="5"/>
  <c r="D75" i="5"/>
  <c r="C75" i="5"/>
  <c r="B75" i="5"/>
  <c r="A75" i="5"/>
  <c r="D74" i="5"/>
  <c r="C74" i="5"/>
  <c r="B74" i="5"/>
  <c r="A74" i="5"/>
  <c r="D73" i="5"/>
  <c r="C73" i="5"/>
  <c r="B73" i="5"/>
  <c r="A73" i="5"/>
  <c r="E72" i="5"/>
  <c r="D72" i="5"/>
  <c r="C72" i="5"/>
  <c r="B72" i="5"/>
  <c r="A72" i="5"/>
  <c r="D71" i="5"/>
  <c r="C71" i="5"/>
  <c r="B71" i="5"/>
  <c r="A71" i="5"/>
  <c r="D70" i="5"/>
  <c r="C70" i="5"/>
  <c r="B70" i="5"/>
  <c r="A70" i="5"/>
  <c r="E69" i="5"/>
  <c r="D69" i="5"/>
  <c r="C69" i="5"/>
  <c r="B69" i="5"/>
  <c r="A69" i="5"/>
  <c r="D68" i="5"/>
  <c r="C68" i="5"/>
  <c r="B68" i="5"/>
  <c r="A68" i="5"/>
  <c r="E67" i="5"/>
  <c r="D67" i="5"/>
  <c r="C67" i="5"/>
  <c r="B67" i="5"/>
  <c r="A67" i="5"/>
  <c r="E66" i="5"/>
  <c r="D66" i="5"/>
  <c r="C66" i="5"/>
  <c r="B66" i="5"/>
  <c r="A66" i="5"/>
  <c r="E65" i="5"/>
  <c r="D65" i="5"/>
  <c r="C65" i="5"/>
  <c r="B65" i="5"/>
  <c r="A65" i="5"/>
  <c r="E64" i="5"/>
  <c r="D64" i="5"/>
  <c r="C64" i="5"/>
  <c r="B64" i="5"/>
  <c r="A64" i="5"/>
  <c r="E63" i="5"/>
  <c r="D63" i="5"/>
  <c r="C63" i="5"/>
  <c r="B63" i="5"/>
  <c r="A63" i="5"/>
  <c r="D62" i="5"/>
  <c r="C62" i="5"/>
  <c r="B62" i="5"/>
  <c r="A62" i="5"/>
  <c r="E61" i="5"/>
  <c r="D61" i="5"/>
  <c r="C61" i="5"/>
  <c r="B61" i="5"/>
  <c r="A61" i="5"/>
  <c r="E60" i="5"/>
  <c r="D60" i="5"/>
  <c r="C60" i="5"/>
  <c r="B60" i="5"/>
  <c r="A60" i="5"/>
  <c r="E59" i="5"/>
  <c r="D59" i="5"/>
  <c r="C59" i="5"/>
  <c r="B59" i="5"/>
  <c r="A59" i="5"/>
  <c r="D58" i="5"/>
  <c r="C58" i="5"/>
  <c r="B58" i="5"/>
  <c r="A58" i="5"/>
  <c r="E57" i="5"/>
  <c r="D57" i="5"/>
  <c r="C57" i="5"/>
  <c r="B57" i="5"/>
  <c r="A57" i="5"/>
  <c r="D56" i="5"/>
  <c r="C56" i="5"/>
  <c r="B56" i="5"/>
  <c r="A56" i="5"/>
  <c r="D55" i="5"/>
  <c r="C55" i="5"/>
  <c r="B55" i="5"/>
  <c r="A55" i="5"/>
  <c r="D54" i="5"/>
  <c r="C54" i="5"/>
  <c r="B54" i="5"/>
  <c r="A54" i="5"/>
  <c r="D53" i="5"/>
  <c r="C53" i="5"/>
  <c r="B53" i="5"/>
  <c r="A53" i="5"/>
  <c r="D52" i="5"/>
  <c r="C52" i="5"/>
  <c r="B52" i="5"/>
  <c r="A52" i="5"/>
  <c r="E51" i="5"/>
  <c r="D51" i="5"/>
  <c r="C51" i="5"/>
  <c r="B51" i="5"/>
  <c r="A51" i="5"/>
  <c r="E50" i="5"/>
  <c r="D50" i="5"/>
  <c r="C50" i="5"/>
  <c r="B50" i="5"/>
  <c r="A50" i="5"/>
  <c r="E49" i="5"/>
  <c r="D49" i="5"/>
  <c r="C49" i="5"/>
  <c r="B49" i="5"/>
  <c r="A49" i="5"/>
  <c r="D48" i="5"/>
  <c r="C48" i="5"/>
  <c r="B48" i="5"/>
  <c r="A48" i="5"/>
  <c r="E47" i="5"/>
  <c r="D47" i="5"/>
  <c r="C47" i="5"/>
  <c r="B47" i="5"/>
  <c r="A47" i="5"/>
  <c r="D46" i="5"/>
  <c r="C46" i="5"/>
  <c r="B46" i="5"/>
  <c r="A46" i="5"/>
  <c r="D45" i="5"/>
  <c r="C45" i="5"/>
  <c r="B45" i="5"/>
  <c r="A45" i="5"/>
  <c r="E44" i="5"/>
  <c r="D44" i="5"/>
  <c r="C44" i="5"/>
  <c r="B44" i="5"/>
  <c r="A44" i="5"/>
  <c r="D43" i="5"/>
  <c r="C43" i="5"/>
  <c r="B43" i="5"/>
  <c r="A43" i="5"/>
  <c r="D42" i="5"/>
  <c r="C42" i="5"/>
  <c r="B42" i="5"/>
  <c r="A42" i="5"/>
  <c r="E41" i="5"/>
  <c r="D41" i="5"/>
  <c r="C41" i="5"/>
  <c r="B41" i="5"/>
  <c r="A41" i="5"/>
  <c r="E40" i="5"/>
  <c r="D40" i="5"/>
  <c r="C40" i="5"/>
  <c r="B40" i="5"/>
  <c r="A40" i="5"/>
  <c r="E39" i="5"/>
  <c r="D39" i="5"/>
  <c r="C39" i="5"/>
  <c r="B39" i="5"/>
  <c r="A39" i="5"/>
  <c r="E38" i="5"/>
  <c r="D38" i="5"/>
  <c r="C38" i="5"/>
  <c r="B38" i="5"/>
  <c r="A38" i="5"/>
  <c r="E37" i="5"/>
  <c r="D37" i="5"/>
  <c r="C37" i="5"/>
  <c r="B37" i="5"/>
  <c r="A37" i="5"/>
  <c r="E36" i="5"/>
  <c r="D36" i="5"/>
  <c r="C36" i="5"/>
  <c r="B36" i="5"/>
  <c r="A36" i="5"/>
  <c r="D35" i="5"/>
  <c r="C35" i="5"/>
  <c r="B35" i="5"/>
  <c r="A35" i="5"/>
  <c r="D34" i="5"/>
  <c r="C34" i="5"/>
  <c r="B34" i="5"/>
  <c r="A34" i="5"/>
  <c r="E33" i="5"/>
  <c r="D33" i="5"/>
  <c r="C33" i="5"/>
  <c r="B33" i="5"/>
  <c r="A33" i="5"/>
  <c r="E32" i="5"/>
  <c r="D32" i="5"/>
  <c r="C32" i="5"/>
  <c r="B32" i="5"/>
  <c r="A32" i="5"/>
  <c r="E31" i="5"/>
  <c r="D31" i="5"/>
  <c r="C31" i="5"/>
  <c r="B31" i="5"/>
  <c r="A31" i="5"/>
  <c r="D30" i="5"/>
  <c r="C30" i="5"/>
  <c r="B30" i="5"/>
  <c r="A30" i="5"/>
  <c r="D29" i="5"/>
  <c r="C29" i="5"/>
  <c r="B29" i="5"/>
  <c r="A29" i="5"/>
  <c r="E28" i="5"/>
  <c r="D28" i="5"/>
  <c r="C28" i="5"/>
  <c r="B28" i="5"/>
  <c r="A28" i="5"/>
  <c r="E27" i="5"/>
  <c r="D27" i="5"/>
  <c r="C27" i="5"/>
  <c r="B27" i="5"/>
  <c r="A27" i="5"/>
  <c r="E26" i="5"/>
  <c r="D26" i="5"/>
  <c r="C26" i="5"/>
  <c r="B26" i="5"/>
  <c r="A26" i="5"/>
  <c r="E25" i="5"/>
  <c r="D25" i="5"/>
  <c r="C25" i="5"/>
  <c r="B25" i="5"/>
  <c r="A25" i="5"/>
  <c r="E24" i="5"/>
  <c r="D24" i="5"/>
  <c r="C24" i="5"/>
  <c r="B24" i="5"/>
  <c r="A24" i="5"/>
  <c r="E23" i="5"/>
  <c r="D23" i="5"/>
  <c r="C23" i="5"/>
  <c r="B23" i="5"/>
  <c r="A23" i="5"/>
  <c r="D22" i="5"/>
  <c r="C22" i="5"/>
  <c r="B22" i="5"/>
  <c r="A22" i="5"/>
  <c r="E21" i="5"/>
  <c r="D21" i="5"/>
  <c r="C21" i="5"/>
  <c r="B21" i="5"/>
  <c r="A21" i="5"/>
  <c r="E20" i="5"/>
  <c r="D20" i="5"/>
  <c r="C20" i="5"/>
  <c r="B20" i="5"/>
  <c r="A20" i="5"/>
  <c r="D19" i="5"/>
  <c r="C19" i="5"/>
  <c r="B19" i="5"/>
  <c r="A19" i="5"/>
  <c r="D18" i="5"/>
  <c r="C18" i="5"/>
  <c r="B18" i="5"/>
  <c r="A18" i="5"/>
  <c r="E17" i="5"/>
  <c r="D17" i="5"/>
  <c r="C17" i="5"/>
  <c r="B17" i="5"/>
  <c r="A17" i="5"/>
  <c r="D16" i="5"/>
  <c r="C16" i="5"/>
  <c r="B16" i="5"/>
  <c r="A16" i="5"/>
  <c r="E15" i="5"/>
  <c r="D15" i="5"/>
  <c r="C15" i="5"/>
  <c r="B15" i="5"/>
  <c r="A15" i="5"/>
  <c r="E14" i="5"/>
  <c r="D14" i="5"/>
  <c r="C14" i="5"/>
  <c r="B14" i="5"/>
  <c r="A14" i="5"/>
  <c r="D13" i="5"/>
  <c r="C13" i="5"/>
  <c r="B13" i="5"/>
  <c r="A13" i="5"/>
  <c r="E12" i="5"/>
  <c r="D12" i="5"/>
  <c r="C12" i="5"/>
  <c r="B12" i="5"/>
  <c r="A12" i="5"/>
  <c r="E11" i="5"/>
  <c r="D11" i="5"/>
  <c r="C11" i="5"/>
  <c r="B11" i="5"/>
  <c r="A11" i="5"/>
  <c r="E10" i="5"/>
  <c r="D10" i="5"/>
  <c r="C10" i="5"/>
  <c r="B10" i="5"/>
  <c r="A10" i="5"/>
  <c r="E9" i="5"/>
  <c r="D9" i="5"/>
  <c r="C9" i="5"/>
  <c r="B9" i="5"/>
  <c r="A9" i="5"/>
  <c r="D8" i="5"/>
  <c r="C8" i="5"/>
  <c r="B8" i="5"/>
  <c r="A8" i="5"/>
  <c r="D7" i="5"/>
  <c r="C7" i="5"/>
  <c r="B7" i="5"/>
  <c r="A7" i="5"/>
  <c r="E6" i="5"/>
  <c r="D6" i="5"/>
  <c r="C6" i="5"/>
  <c r="B6" i="5"/>
  <c r="A6" i="5"/>
  <c r="E5" i="5"/>
  <c r="D5" i="5"/>
  <c r="C5" i="5"/>
  <c r="B5" i="5"/>
  <c r="A5" i="5"/>
  <c r="D4" i="5"/>
  <c r="C4" i="5"/>
  <c r="B4" i="5"/>
  <c r="A4" i="5"/>
  <c r="F3" i="4"/>
  <c r="E3" i="4"/>
  <c r="D107" i="3"/>
  <c r="C107" i="3"/>
  <c r="B107" i="3"/>
  <c r="A107" i="3"/>
  <c r="F106" i="3"/>
  <c r="E106" i="3"/>
  <c r="D106" i="3"/>
  <c r="C106" i="3"/>
  <c r="B106" i="3"/>
  <c r="A106" i="3"/>
  <c r="E105" i="3"/>
  <c r="D105" i="3"/>
  <c r="C105" i="3"/>
  <c r="B105" i="3"/>
  <c r="A105" i="3"/>
  <c r="D104" i="3"/>
  <c r="C104" i="3"/>
  <c r="B104" i="3"/>
  <c r="A104" i="3"/>
  <c r="F103" i="3"/>
  <c r="E103" i="3"/>
  <c r="D103" i="3"/>
  <c r="C103" i="3"/>
  <c r="B103" i="3"/>
  <c r="A103" i="3"/>
  <c r="E102" i="3"/>
  <c r="D102" i="3"/>
  <c r="C102" i="3"/>
  <c r="B102" i="3"/>
  <c r="A102" i="3"/>
  <c r="F101" i="3"/>
  <c r="E101" i="3"/>
  <c r="D101" i="3"/>
  <c r="C101" i="3"/>
  <c r="B101" i="3"/>
  <c r="A101" i="3"/>
  <c r="E100" i="3"/>
  <c r="D100" i="3"/>
  <c r="C100" i="3"/>
  <c r="B100" i="3"/>
  <c r="A100" i="3"/>
  <c r="F99" i="3"/>
  <c r="D99" i="3"/>
  <c r="C99" i="3"/>
  <c r="B99" i="3"/>
  <c r="A99" i="3"/>
  <c r="D98" i="3"/>
  <c r="C98" i="3"/>
  <c r="B98" i="3"/>
  <c r="A98" i="3"/>
  <c r="D97" i="3"/>
  <c r="C97" i="3"/>
  <c r="B97" i="3"/>
  <c r="A97" i="3"/>
  <c r="F96" i="3"/>
  <c r="E96" i="3"/>
  <c r="D96" i="3"/>
  <c r="C96" i="3"/>
  <c r="B96" i="3"/>
  <c r="A96" i="3"/>
  <c r="F95" i="3"/>
  <c r="D95" i="3"/>
  <c r="C95" i="3"/>
  <c r="B95" i="3"/>
  <c r="A95" i="3"/>
  <c r="F94" i="3"/>
  <c r="E94" i="3"/>
  <c r="D94" i="3"/>
  <c r="C94" i="3"/>
  <c r="B94" i="3"/>
  <c r="A94" i="3"/>
  <c r="D93" i="3"/>
  <c r="C93" i="3"/>
  <c r="B93" i="3"/>
  <c r="A93" i="3"/>
  <c r="D92" i="3"/>
  <c r="C92" i="3"/>
  <c r="B92" i="3"/>
  <c r="A92" i="3"/>
  <c r="F91" i="3"/>
  <c r="D91" i="3"/>
  <c r="C91" i="3"/>
  <c r="B91" i="3"/>
  <c r="A91" i="3"/>
  <c r="D90" i="3"/>
  <c r="C90" i="3"/>
  <c r="B90" i="3"/>
  <c r="A90" i="3"/>
  <c r="D89" i="3"/>
  <c r="C89" i="3"/>
  <c r="B89" i="3"/>
  <c r="A89" i="3"/>
  <c r="F88" i="3"/>
  <c r="E88" i="3"/>
  <c r="D88" i="3"/>
  <c r="C88" i="3"/>
  <c r="B88" i="3"/>
  <c r="A88" i="3"/>
  <c r="F87" i="3"/>
  <c r="E87" i="3"/>
  <c r="D87" i="3"/>
  <c r="C87" i="3"/>
  <c r="B87" i="3"/>
  <c r="A87" i="3"/>
  <c r="F86" i="3"/>
  <c r="D86" i="3"/>
  <c r="C86" i="3"/>
  <c r="B86" i="3"/>
  <c r="A86" i="3"/>
  <c r="D85" i="3"/>
  <c r="C85" i="3"/>
  <c r="B85" i="3"/>
  <c r="A85" i="3"/>
  <c r="D84" i="3"/>
  <c r="C84" i="3"/>
  <c r="B84" i="3"/>
  <c r="A84" i="3"/>
  <c r="F83" i="3"/>
  <c r="E83" i="3"/>
  <c r="D83" i="3"/>
  <c r="C83" i="3"/>
  <c r="B83" i="3"/>
  <c r="A83" i="3"/>
  <c r="D82" i="3"/>
  <c r="C82" i="3"/>
  <c r="B82" i="3"/>
  <c r="A82" i="3"/>
  <c r="F81" i="3"/>
  <c r="E81" i="3"/>
  <c r="D81" i="3"/>
  <c r="C81" i="3"/>
  <c r="B81" i="3"/>
  <c r="A81" i="3"/>
  <c r="F80" i="3"/>
  <c r="D80" i="3"/>
  <c r="C80" i="3"/>
  <c r="B80" i="3"/>
  <c r="A80" i="3"/>
  <c r="F79" i="3"/>
  <c r="E79" i="3"/>
  <c r="D79" i="3"/>
  <c r="C79" i="3"/>
  <c r="B79" i="3"/>
  <c r="A79" i="3"/>
  <c r="F78" i="3"/>
  <c r="E78" i="3"/>
  <c r="D78" i="3"/>
  <c r="C78" i="3"/>
  <c r="B78" i="3"/>
  <c r="A78" i="3"/>
  <c r="D77" i="3"/>
  <c r="C77" i="3"/>
  <c r="B77" i="3"/>
  <c r="A77" i="3"/>
  <c r="F76" i="3"/>
  <c r="E76" i="3"/>
  <c r="D76" i="3"/>
  <c r="C76" i="3"/>
  <c r="B76" i="3"/>
  <c r="A76" i="3"/>
  <c r="D75" i="3"/>
  <c r="C75" i="3"/>
  <c r="B75" i="3"/>
  <c r="A75" i="3"/>
  <c r="E74" i="3"/>
  <c r="D74" i="3"/>
  <c r="C74" i="3"/>
  <c r="B74" i="3"/>
  <c r="A74" i="3"/>
  <c r="E73" i="3"/>
  <c r="D73" i="3"/>
  <c r="C73" i="3"/>
  <c r="B73" i="3"/>
  <c r="A73" i="3"/>
  <c r="F72" i="3"/>
  <c r="D72" i="3"/>
  <c r="C72" i="3"/>
  <c r="B72" i="3"/>
  <c r="A72" i="3"/>
  <c r="E71" i="3"/>
  <c r="D71" i="3"/>
  <c r="C71" i="3"/>
  <c r="B71" i="3"/>
  <c r="A71" i="3"/>
  <c r="E70" i="3"/>
  <c r="D70" i="3"/>
  <c r="C70" i="3"/>
  <c r="B70" i="3"/>
  <c r="A70" i="3"/>
  <c r="E69" i="3"/>
  <c r="D69" i="3"/>
  <c r="C69" i="3"/>
  <c r="B69" i="3"/>
  <c r="A69" i="3"/>
  <c r="F68" i="3"/>
  <c r="E68" i="3"/>
  <c r="D68" i="3"/>
  <c r="C68" i="3"/>
  <c r="B68" i="3"/>
  <c r="A68" i="3"/>
  <c r="D67" i="3"/>
  <c r="C67" i="3"/>
  <c r="B67" i="3"/>
  <c r="A67" i="3"/>
  <c r="E66" i="3"/>
  <c r="D66" i="3"/>
  <c r="C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E62" i="3"/>
  <c r="D62" i="3"/>
  <c r="C62" i="3"/>
  <c r="B62" i="3"/>
  <c r="A62" i="3"/>
  <c r="D61" i="3"/>
  <c r="C61" i="3"/>
  <c r="B61" i="3"/>
  <c r="A61" i="3"/>
  <c r="E60" i="3"/>
  <c r="D60" i="3"/>
  <c r="C60" i="3"/>
  <c r="B60" i="3"/>
  <c r="A60" i="3"/>
  <c r="D59" i="3"/>
  <c r="C59" i="3"/>
  <c r="B59" i="3"/>
  <c r="A59" i="3"/>
  <c r="F58" i="3"/>
  <c r="D58" i="3"/>
  <c r="C58" i="3"/>
  <c r="B58" i="3"/>
  <c r="A58" i="3"/>
  <c r="E57" i="3"/>
  <c r="D57" i="3"/>
  <c r="C57" i="3"/>
  <c r="B57" i="3"/>
  <c r="A57" i="3"/>
  <c r="F56" i="3"/>
  <c r="E56" i="3"/>
  <c r="D56" i="3"/>
  <c r="C56" i="3"/>
  <c r="B56" i="3"/>
  <c r="A56" i="3"/>
  <c r="F55" i="3"/>
  <c r="E55" i="3"/>
  <c r="D55" i="3"/>
  <c r="C55" i="3"/>
  <c r="B55" i="3"/>
  <c r="A55" i="3"/>
  <c r="E54" i="3"/>
  <c r="D54" i="3"/>
  <c r="C54" i="3"/>
  <c r="B54" i="3"/>
  <c r="A54" i="3"/>
  <c r="E53" i="3"/>
  <c r="D53" i="3"/>
  <c r="C53" i="3"/>
  <c r="B53" i="3"/>
  <c r="A53" i="3"/>
  <c r="D52" i="3"/>
  <c r="C52" i="3"/>
  <c r="B52" i="3"/>
  <c r="A52" i="3"/>
  <c r="D51" i="3"/>
  <c r="C51" i="3"/>
  <c r="B51" i="3"/>
  <c r="A51" i="3"/>
  <c r="D50" i="3"/>
  <c r="C50" i="3"/>
  <c r="B50" i="3"/>
  <c r="A50" i="3"/>
  <c r="E49" i="3"/>
  <c r="D49" i="3"/>
  <c r="C49" i="3"/>
  <c r="B49" i="3"/>
  <c r="A49" i="3"/>
  <c r="F48" i="3"/>
  <c r="E48" i="3"/>
  <c r="D48" i="3"/>
  <c r="C48" i="3"/>
  <c r="B48" i="3"/>
  <c r="A48" i="3"/>
  <c r="E47" i="3"/>
  <c r="D47" i="3"/>
  <c r="C47" i="3"/>
  <c r="B47" i="3"/>
  <c r="A47" i="3"/>
  <c r="E46" i="3"/>
  <c r="D46" i="3"/>
  <c r="C46" i="3"/>
  <c r="B46" i="3"/>
  <c r="A46" i="3"/>
  <c r="F45" i="3"/>
  <c r="E45" i="3"/>
  <c r="D45" i="3"/>
  <c r="C45" i="3"/>
  <c r="B45" i="3"/>
  <c r="A45" i="3"/>
  <c r="E44" i="3"/>
  <c r="D44" i="3"/>
  <c r="C44" i="3"/>
  <c r="B44" i="3"/>
  <c r="A44" i="3"/>
  <c r="F43" i="3"/>
  <c r="E43" i="3"/>
  <c r="D43" i="3"/>
  <c r="C43" i="3"/>
  <c r="B43" i="3"/>
  <c r="A43" i="3"/>
  <c r="F42" i="3"/>
  <c r="D42" i="3"/>
  <c r="C42" i="3"/>
  <c r="B42" i="3"/>
  <c r="A42" i="3"/>
  <c r="E41" i="3"/>
  <c r="D41" i="3"/>
  <c r="C41" i="3"/>
  <c r="B41" i="3"/>
  <c r="A41" i="3"/>
  <c r="D40" i="3"/>
  <c r="C40" i="3"/>
  <c r="B40" i="3"/>
  <c r="A40" i="3"/>
  <c r="D39" i="3"/>
  <c r="C39" i="3"/>
  <c r="B39" i="3"/>
  <c r="A39" i="3"/>
  <c r="D38" i="3"/>
  <c r="C38" i="3"/>
  <c r="B38" i="3"/>
  <c r="A38" i="3"/>
  <c r="D37" i="3"/>
  <c r="C37" i="3"/>
  <c r="B37" i="3"/>
  <c r="A37" i="3"/>
  <c r="F36" i="3"/>
  <c r="D36" i="3"/>
  <c r="C36" i="3"/>
  <c r="B36" i="3"/>
  <c r="A36" i="3"/>
  <c r="E35" i="3"/>
  <c r="D35" i="3"/>
  <c r="C35" i="3"/>
  <c r="B35" i="3"/>
  <c r="A35" i="3"/>
  <c r="D34" i="3"/>
  <c r="C34" i="3"/>
  <c r="B34" i="3"/>
  <c r="A34" i="3"/>
  <c r="E33" i="3"/>
  <c r="D33" i="3"/>
  <c r="C33" i="3"/>
  <c r="B33" i="3"/>
  <c r="A33" i="3"/>
  <c r="D32" i="3"/>
  <c r="C32" i="3"/>
  <c r="B32" i="3"/>
  <c r="A32" i="3"/>
  <c r="E31" i="3"/>
  <c r="D31" i="3"/>
  <c r="C31" i="3"/>
  <c r="B31" i="3"/>
  <c r="A31" i="3"/>
  <c r="F30" i="3"/>
  <c r="E30" i="3"/>
  <c r="D30" i="3"/>
  <c r="C30" i="3"/>
  <c r="B30" i="3"/>
  <c r="A30" i="3"/>
  <c r="E29" i="3"/>
  <c r="D29" i="3"/>
  <c r="C29" i="3"/>
  <c r="B29" i="3"/>
  <c r="A29" i="3"/>
  <c r="D28" i="3"/>
  <c r="C28" i="3"/>
  <c r="B28" i="3"/>
  <c r="A28" i="3"/>
  <c r="F27" i="3"/>
  <c r="E27" i="3"/>
  <c r="D27" i="3"/>
  <c r="C27" i="3"/>
  <c r="B27" i="3"/>
  <c r="A27" i="3"/>
  <c r="F26" i="3"/>
  <c r="E26" i="3"/>
  <c r="D26" i="3"/>
  <c r="C26" i="3"/>
  <c r="B26" i="3"/>
  <c r="A26" i="3"/>
  <c r="F25" i="3"/>
  <c r="D25" i="3"/>
  <c r="C25" i="3"/>
  <c r="B25" i="3"/>
  <c r="A25" i="3"/>
  <c r="F24" i="3"/>
  <c r="E24" i="3"/>
  <c r="D24" i="3"/>
  <c r="C24" i="3"/>
  <c r="B24" i="3"/>
  <c r="A24" i="3"/>
  <c r="D23" i="3"/>
  <c r="C23" i="3"/>
  <c r="B23" i="3"/>
  <c r="A23" i="3"/>
  <c r="E22" i="3"/>
  <c r="D22" i="3"/>
  <c r="C22" i="3"/>
  <c r="B22" i="3"/>
  <c r="A22" i="3"/>
  <c r="F21" i="3"/>
  <c r="E21" i="3"/>
  <c r="D21" i="3"/>
  <c r="C21" i="3"/>
  <c r="B21" i="3"/>
  <c r="A21" i="3"/>
  <c r="E20" i="3"/>
  <c r="D20" i="3"/>
  <c r="C20" i="3"/>
  <c r="B20" i="3"/>
  <c r="A20" i="3"/>
  <c r="F19" i="3"/>
  <c r="D19" i="3"/>
  <c r="C19" i="3"/>
  <c r="B19" i="3"/>
  <c r="A19" i="3"/>
  <c r="F18" i="3"/>
  <c r="E18" i="3"/>
  <c r="D18" i="3"/>
  <c r="C18" i="3"/>
  <c r="B18" i="3"/>
  <c r="A18" i="3"/>
  <c r="E17" i="3"/>
  <c r="D17" i="3"/>
  <c r="C17" i="3"/>
  <c r="B17" i="3"/>
  <c r="A17" i="3"/>
  <c r="E16" i="3"/>
  <c r="D16" i="3"/>
  <c r="C16" i="3"/>
  <c r="B16" i="3"/>
  <c r="A16" i="3"/>
  <c r="E15" i="3"/>
  <c r="D15" i="3"/>
  <c r="C15" i="3"/>
  <c r="B15" i="3"/>
  <c r="A15" i="3"/>
  <c r="E14" i="3"/>
  <c r="D14" i="3"/>
  <c r="C14" i="3"/>
  <c r="B14" i="3"/>
  <c r="A14" i="3"/>
  <c r="E13" i="3"/>
  <c r="D13" i="3"/>
  <c r="C13" i="3"/>
  <c r="B13" i="3"/>
  <c r="A13" i="3"/>
  <c r="D12" i="3"/>
  <c r="C12" i="3"/>
  <c r="B12" i="3"/>
  <c r="A12" i="3"/>
  <c r="E11" i="3"/>
  <c r="D11" i="3"/>
  <c r="C11" i="3"/>
  <c r="B11" i="3"/>
  <c r="A11" i="3"/>
  <c r="D10" i="3"/>
  <c r="C10" i="3"/>
  <c r="B10" i="3"/>
  <c r="A10" i="3"/>
  <c r="D9" i="3"/>
  <c r="C9" i="3"/>
  <c r="B9" i="3"/>
  <c r="A9" i="3"/>
  <c r="E8" i="3"/>
  <c r="D8" i="3"/>
  <c r="C8" i="3"/>
  <c r="B8" i="3"/>
  <c r="A8" i="3"/>
  <c r="E7" i="3"/>
  <c r="D7" i="3"/>
  <c r="C7" i="3"/>
  <c r="B7" i="3"/>
  <c r="A7" i="3"/>
  <c r="F6" i="3"/>
  <c r="D6" i="3"/>
  <c r="C6" i="3"/>
  <c r="B6" i="3"/>
  <c r="A6" i="3"/>
  <c r="D5" i="3"/>
  <c r="C5" i="3"/>
  <c r="B5" i="3"/>
  <c r="A5" i="3"/>
  <c r="E4" i="3"/>
  <c r="D4" i="3"/>
  <c r="C4" i="3"/>
  <c r="B4" i="3"/>
  <c r="A4" i="3"/>
  <c r="O400" i="2"/>
  <c r="N400" i="2"/>
  <c r="M400" i="2"/>
  <c r="L400" i="2"/>
  <c r="K400" i="2"/>
  <c r="J400" i="2"/>
  <c r="I400" i="2"/>
  <c r="H400" i="2"/>
  <c r="G400" i="2"/>
  <c r="F400" i="2"/>
  <c r="E400" i="2"/>
  <c r="D400" i="2"/>
  <c r="C400" i="2"/>
  <c r="B400" i="2"/>
  <c r="O399" i="2"/>
  <c r="N399" i="2"/>
  <c r="M399" i="2"/>
  <c r="L399" i="2"/>
  <c r="K399" i="2"/>
  <c r="J399" i="2"/>
  <c r="I399" i="2"/>
  <c r="H399" i="2"/>
  <c r="G399" i="2"/>
  <c r="F399" i="2"/>
  <c r="E399" i="2"/>
  <c r="D399" i="2"/>
  <c r="C399" i="2"/>
  <c r="B399" i="2"/>
  <c r="O398" i="2"/>
  <c r="N398" i="2"/>
  <c r="M398" i="2"/>
  <c r="L398" i="2"/>
  <c r="K398" i="2"/>
  <c r="J398" i="2"/>
  <c r="I398" i="2"/>
  <c r="H398" i="2"/>
  <c r="G398" i="2"/>
  <c r="F398" i="2"/>
  <c r="E398" i="2"/>
  <c r="D398" i="2"/>
  <c r="C398" i="2"/>
  <c r="B398" i="2"/>
  <c r="O397" i="2"/>
  <c r="N397" i="2"/>
  <c r="M397" i="2"/>
  <c r="L397" i="2"/>
  <c r="K397" i="2"/>
  <c r="J397" i="2"/>
  <c r="I397" i="2"/>
  <c r="H397" i="2"/>
  <c r="G397" i="2"/>
  <c r="F397" i="2"/>
  <c r="E397" i="2"/>
  <c r="D397" i="2"/>
  <c r="C397" i="2"/>
  <c r="B397" i="2"/>
  <c r="O396" i="2"/>
  <c r="N396" i="2"/>
  <c r="M396" i="2"/>
  <c r="L396" i="2"/>
  <c r="K396" i="2"/>
  <c r="J396" i="2"/>
  <c r="I396" i="2"/>
  <c r="H396" i="2"/>
  <c r="G396" i="2"/>
  <c r="F396" i="2"/>
  <c r="E396" i="2"/>
  <c r="D396" i="2"/>
  <c r="C396" i="2"/>
  <c r="B396" i="2"/>
  <c r="O395" i="2"/>
  <c r="N395" i="2"/>
  <c r="M395" i="2"/>
  <c r="L395" i="2"/>
  <c r="K395" i="2"/>
  <c r="J395" i="2"/>
  <c r="I395" i="2"/>
  <c r="H395" i="2"/>
  <c r="G395" i="2"/>
  <c r="F395" i="2"/>
  <c r="E395" i="2"/>
  <c r="D395" i="2"/>
  <c r="C395" i="2"/>
  <c r="B395" i="2"/>
  <c r="O394" i="2"/>
  <c r="N394" i="2"/>
  <c r="M394" i="2"/>
  <c r="L394" i="2"/>
  <c r="K394" i="2"/>
  <c r="J394" i="2"/>
  <c r="I394" i="2"/>
  <c r="H394" i="2"/>
  <c r="G394" i="2"/>
  <c r="F394" i="2"/>
  <c r="E394" i="2"/>
  <c r="D394" i="2"/>
  <c r="C394" i="2"/>
  <c r="B394" i="2"/>
  <c r="O393" i="2"/>
  <c r="N393" i="2"/>
  <c r="M393" i="2"/>
  <c r="L393" i="2"/>
  <c r="K393" i="2"/>
  <c r="J393" i="2"/>
  <c r="I393" i="2"/>
  <c r="H393" i="2"/>
  <c r="G393" i="2"/>
  <c r="F393" i="2"/>
  <c r="E393" i="2"/>
  <c r="D393" i="2"/>
  <c r="C393" i="2"/>
  <c r="B393" i="2"/>
  <c r="O392" i="2"/>
  <c r="N392" i="2"/>
  <c r="M392" i="2"/>
  <c r="L392" i="2"/>
  <c r="K392" i="2"/>
  <c r="J392" i="2"/>
  <c r="I392" i="2"/>
  <c r="H392" i="2"/>
  <c r="G392" i="2"/>
  <c r="F392" i="2"/>
  <c r="E392" i="2"/>
  <c r="D392" i="2"/>
  <c r="C392" i="2"/>
  <c r="B392" i="2"/>
  <c r="O391" i="2"/>
  <c r="N391" i="2"/>
  <c r="M391" i="2"/>
  <c r="L391" i="2"/>
  <c r="K391" i="2"/>
  <c r="J391" i="2"/>
  <c r="I391" i="2"/>
  <c r="H391" i="2"/>
  <c r="G391" i="2"/>
  <c r="F391" i="2"/>
  <c r="E391" i="2"/>
  <c r="D391" i="2"/>
  <c r="C391" i="2"/>
  <c r="B391" i="2"/>
  <c r="O390" i="2"/>
  <c r="N390" i="2"/>
  <c r="M390" i="2"/>
  <c r="L390" i="2"/>
  <c r="K390" i="2"/>
  <c r="J390" i="2"/>
  <c r="I390" i="2"/>
  <c r="H390" i="2"/>
  <c r="G390" i="2"/>
  <c r="F390" i="2"/>
  <c r="E390" i="2"/>
  <c r="D390" i="2"/>
  <c r="C390" i="2"/>
  <c r="B390" i="2"/>
  <c r="O389" i="2"/>
  <c r="N389" i="2"/>
  <c r="M389" i="2"/>
  <c r="L389" i="2"/>
  <c r="K389" i="2"/>
  <c r="J389" i="2"/>
  <c r="I389" i="2"/>
  <c r="H389" i="2"/>
  <c r="G389" i="2"/>
  <c r="F389" i="2"/>
  <c r="E389" i="2"/>
  <c r="D389" i="2"/>
  <c r="C389" i="2"/>
  <c r="B389" i="2"/>
  <c r="O388" i="2"/>
  <c r="N388" i="2"/>
  <c r="M388" i="2"/>
  <c r="L388" i="2"/>
  <c r="K388" i="2"/>
  <c r="J388" i="2"/>
  <c r="I388" i="2"/>
  <c r="H388" i="2"/>
  <c r="G388" i="2"/>
  <c r="F388" i="2"/>
  <c r="E388" i="2"/>
  <c r="D388" i="2"/>
  <c r="C388" i="2"/>
  <c r="B388" i="2"/>
  <c r="O387" i="2"/>
  <c r="N387" i="2"/>
  <c r="M387" i="2"/>
  <c r="L387" i="2"/>
  <c r="K387" i="2"/>
  <c r="J387" i="2"/>
  <c r="I387" i="2"/>
  <c r="H387" i="2"/>
  <c r="G387" i="2"/>
  <c r="F387" i="2"/>
  <c r="E387" i="2"/>
  <c r="D387" i="2"/>
  <c r="C387" i="2"/>
  <c r="B387" i="2"/>
  <c r="O386" i="2"/>
  <c r="N386" i="2"/>
  <c r="M386" i="2"/>
  <c r="L386" i="2"/>
  <c r="K386" i="2"/>
  <c r="J386" i="2"/>
  <c r="I386" i="2"/>
  <c r="H386" i="2"/>
  <c r="G386" i="2"/>
  <c r="F386" i="2"/>
  <c r="E386" i="2"/>
  <c r="D386" i="2"/>
  <c r="C386" i="2"/>
  <c r="B386" i="2"/>
  <c r="O385" i="2"/>
  <c r="N385" i="2"/>
  <c r="M385" i="2"/>
  <c r="L385" i="2"/>
  <c r="K385" i="2"/>
  <c r="J385" i="2"/>
  <c r="I385" i="2"/>
  <c r="H385" i="2"/>
  <c r="G385" i="2"/>
  <c r="F385" i="2"/>
  <c r="E385" i="2"/>
  <c r="D385" i="2"/>
  <c r="C385" i="2"/>
  <c r="B385" i="2"/>
  <c r="O384" i="2"/>
  <c r="N384" i="2"/>
  <c r="M384" i="2"/>
  <c r="L384" i="2"/>
  <c r="K384" i="2"/>
  <c r="J384" i="2"/>
  <c r="I384" i="2"/>
  <c r="H384" i="2"/>
  <c r="G384" i="2"/>
  <c r="F384" i="2"/>
  <c r="E384" i="2"/>
  <c r="D384" i="2"/>
  <c r="C384" i="2"/>
  <c r="B384" i="2"/>
  <c r="O383" i="2"/>
  <c r="N383" i="2"/>
  <c r="M383" i="2"/>
  <c r="L383" i="2"/>
  <c r="K383" i="2"/>
  <c r="J383" i="2"/>
  <c r="I383" i="2"/>
  <c r="H383" i="2"/>
  <c r="G383" i="2"/>
  <c r="F383" i="2"/>
  <c r="E383" i="2"/>
  <c r="D383" i="2"/>
  <c r="C383" i="2"/>
  <c r="B383" i="2"/>
  <c r="O382" i="2"/>
  <c r="N382" i="2"/>
  <c r="M382" i="2"/>
  <c r="L382" i="2"/>
  <c r="K382" i="2"/>
  <c r="J382" i="2"/>
  <c r="I382" i="2"/>
  <c r="H382" i="2"/>
  <c r="G382" i="2"/>
  <c r="F382" i="2"/>
  <c r="E382" i="2"/>
  <c r="D382" i="2"/>
  <c r="C382" i="2"/>
  <c r="B382" i="2"/>
  <c r="O381" i="2"/>
  <c r="N381" i="2"/>
  <c r="M381" i="2"/>
  <c r="L381" i="2"/>
  <c r="K381" i="2"/>
  <c r="J381" i="2"/>
  <c r="I381" i="2"/>
  <c r="H381" i="2"/>
  <c r="G381" i="2"/>
  <c r="F381" i="2"/>
  <c r="E381" i="2"/>
  <c r="D381" i="2"/>
  <c r="C381" i="2"/>
  <c r="B381" i="2"/>
  <c r="O380" i="2"/>
  <c r="N380" i="2"/>
  <c r="M380" i="2"/>
  <c r="L380" i="2"/>
  <c r="K380" i="2"/>
  <c r="J380" i="2"/>
  <c r="I380" i="2"/>
  <c r="H380" i="2"/>
  <c r="G380" i="2"/>
  <c r="F380" i="2"/>
  <c r="E380" i="2"/>
  <c r="D380" i="2"/>
  <c r="C380" i="2"/>
  <c r="B380" i="2"/>
  <c r="O379" i="2"/>
  <c r="N379" i="2"/>
  <c r="M379" i="2"/>
  <c r="L379" i="2"/>
  <c r="K379" i="2"/>
  <c r="J379" i="2"/>
  <c r="I379" i="2"/>
  <c r="H379" i="2"/>
  <c r="G379" i="2"/>
  <c r="F379" i="2"/>
  <c r="E379" i="2"/>
  <c r="D379" i="2"/>
  <c r="C379" i="2"/>
  <c r="B379" i="2"/>
  <c r="O378" i="2"/>
  <c r="N378" i="2"/>
  <c r="M378" i="2"/>
  <c r="L378" i="2"/>
  <c r="K378" i="2"/>
  <c r="J378" i="2"/>
  <c r="I378" i="2"/>
  <c r="H378" i="2"/>
  <c r="G378" i="2"/>
  <c r="F378" i="2"/>
  <c r="E378" i="2"/>
  <c r="D378" i="2"/>
  <c r="C378" i="2"/>
  <c r="B378" i="2"/>
  <c r="O377" i="2"/>
  <c r="N377" i="2"/>
  <c r="M377" i="2"/>
  <c r="L377" i="2"/>
  <c r="K377" i="2"/>
  <c r="J377" i="2"/>
  <c r="I377" i="2"/>
  <c r="H377" i="2"/>
  <c r="G377" i="2"/>
  <c r="F377" i="2"/>
  <c r="E377" i="2"/>
  <c r="D377" i="2"/>
  <c r="C377" i="2"/>
  <c r="B377" i="2"/>
  <c r="O376" i="2"/>
  <c r="N376" i="2"/>
  <c r="M376" i="2"/>
  <c r="L376" i="2"/>
  <c r="K376" i="2"/>
  <c r="J376" i="2"/>
  <c r="I376" i="2"/>
  <c r="H376" i="2"/>
  <c r="G376" i="2"/>
  <c r="F376" i="2"/>
  <c r="E376" i="2"/>
  <c r="D376" i="2"/>
  <c r="C376" i="2"/>
  <c r="B376" i="2"/>
  <c r="O375" i="2"/>
  <c r="N375" i="2"/>
  <c r="M375" i="2"/>
  <c r="L375" i="2"/>
  <c r="K375" i="2"/>
  <c r="J375" i="2"/>
  <c r="I375" i="2"/>
  <c r="H375" i="2"/>
  <c r="G375" i="2"/>
  <c r="F375" i="2"/>
  <c r="E375" i="2"/>
  <c r="D375" i="2"/>
  <c r="C375" i="2"/>
  <c r="B375" i="2"/>
  <c r="O374" i="2"/>
  <c r="N374" i="2"/>
  <c r="M374" i="2"/>
  <c r="L374" i="2"/>
  <c r="K374" i="2"/>
  <c r="J374" i="2"/>
  <c r="I374" i="2"/>
  <c r="H374" i="2"/>
  <c r="G374" i="2"/>
  <c r="F374" i="2"/>
  <c r="E374" i="2"/>
  <c r="D374" i="2"/>
  <c r="C374" i="2"/>
  <c r="B374" i="2"/>
  <c r="O373" i="2"/>
  <c r="N373" i="2"/>
  <c r="M373" i="2"/>
  <c r="L373" i="2"/>
  <c r="K373" i="2"/>
  <c r="J373" i="2"/>
  <c r="I373" i="2"/>
  <c r="H373" i="2"/>
  <c r="G373" i="2"/>
  <c r="F373" i="2"/>
  <c r="E373" i="2"/>
  <c r="D373" i="2"/>
  <c r="C373" i="2"/>
  <c r="B373" i="2"/>
  <c r="O372" i="2"/>
  <c r="N372" i="2"/>
  <c r="M372" i="2"/>
  <c r="L372" i="2"/>
  <c r="K372" i="2"/>
  <c r="J372" i="2"/>
  <c r="I372" i="2"/>
  <c r="H372" i="2"/>
  <c r="G372" i="2"/>
  <c r="F372" i="2"/>
  <c r="E372" i="2"/>
  <c r="D372" i="2"/>
  <c r="C372" i="2"/>
  <c r="B372" i="2"/>
  <c r="O371" i="2"/>
  <c r="N371" i="2"/>
  <c r="M371" i="2"/>
  <c r="L371" i="2"/>
  <c r="K371" i="2"/>
  <c r="J371" i="2"/>
  <c r="I371" i="2"/>
  <c r="H371" i="2"/>
  <c r="G371" i="2"/>
  <c r="F371" i="2"/>
  <c r="E371" i="2"/>
  <c r="D371" i="2"/>
  <c r="C371" i="2"/>
  <c r="B371" i="2"/>
  <c r="O370" i="2"/>
  <c r="N370" i="2"/>
  <c r="M370" i="2"/>
  <c r="L370" i="2"/>
  <c r="K370" i="2"/>
  <c r="J370" i="2"/>
  <c r="I370" i="2"/>
  <c r="H370" i="2"/>
  <c r="G370" i="2"/>
  <c r="F370" i="2"/>
  <c r="E370" i="2"/>
  <c r="D370" i="2"/>
  <c r="C370" i="2"/>
  <c r="B370" i="2"/>
  <c r="O369" i="2"/>
  <c r="N369" i="2"/>
  <c r="M369" i="2"/>
  <c r="L369" i="2"/>
  <c r="K369" i="2"/>
  <c r="J369" i="2"/>
  <c r="I369" i="2"/>
  <c r="H369" i="2"/>
  <c r="G369" i="2"/>
  <c r="F369" i="2"/>
  <c r="E369" i="2"/>
  <c r="D369" i="2"/>
  <c r="C369" i="2"/>
  <c r="B369" i="2"/>
  <c r="O368" i="2"/>
  <c r="N368" i="2"/>
  <c r="M368" i="2"/>
  <c r="L368" i="2"/>
  <c r="K368" i="2"/>
  <c r="J368" i="2"/>
  <c r="I368" i="2"/>
  <c r="H368" i="2"/>
  <c r="G368" i="2"/>
  <c r="F368" i="2"/>
  <c r="E368" i="2"/>
  <c r="D368" i="2"/>
  <c r="C368" i="2"/>
  <c r="B368" i="2"/>
  <c r="O367" i="2"/>
  <c r="N367" i="2"/>
  <c r="M367" i="2"/>
  <c r="L367" i="2"/>
  <c r="K367" i="2"/>
  <c r="J367" i="2"/>
  <c r="I367" i="2"/>
  <c r="H367" i="2"/>
  <c r="G367" i="2"/>
  <c r="F367" i="2"/>
  <c r="E367" i="2"/>
  <c r="D367" i="2"/>
  <c r="C367" i="2"/>
  <c r="B367" i="2"/>
  <c r="O366" i="2"/>
  <c r="N366" i="2"/>
  <c r="M366" i="2"/>
  <c r="L366" i="2"/>
  <c r="K366" i="2"/>
  <c r="J366" i="2"/>
  <c r="I366" i="2"/>
  <c r="H366" i="2"/>
  <c r="G366" i="2"/>
  <c r="F366" i="2"/>
  <c r="E366" i="2"/>
  <c r="D366" i="2"/>
  <c r="C366" i="2"/>
  <c r="B366" i="2"/>
  <c r="O365" i="2"/>
  <c r="N365" i="2"/>
  <c r="M365" i="2"/>
  <c r="L365" i="2"/>
  <c r="K365" i="2"/>
  <c r="J365" i="2"/>
  <c r="I365" i="2"/>
  <c r="H365" i="2"/>
  <c r="G365" i="2"/>
  <c r="F365" i="2"/>
  <c r="E365" i="2"/>
  <c r="D365" i="2"/>
  <c r="C365" i="2"/>
  <c r="B365" i="2"/>
  <c r="O364" i="2"/>
  <c r="N364" i="2"/>
  <c r="M364" i="2"/>
  <c r="L364" i="2"/>
  <c r="K364" i="2"/>
  <c r="J364" i="2"/>
  <c r="I364" i="2"/>
  <c r="H364" i="2"/>
  <c r="G364" i="2"/>
  <c r="F364" i="2"/>
  <c r="E364" i="2"/>
  <c r="D364" i="2"/>
  <c r="C364" i="2"/>
  <c r="B364" i="2"/>
  <c r="O363" i="2"/>
  <c r="N363" i="2"/>
  <c r="M363" i="2"/>
  <c r="L363" i="2"/>
  <c r="K363" i="2"/>
  <c r="J363" i="2"/>
  <c r="I363" i="2"/>
  <c r="H363" i="2"/>
  <c r="G363" i="2"/>
  <c r="F363" i="2"/>
  <c r="E363" i="2"/>
  <c r="D363" i="2"/>
  <c r="C363" i="2"/>
  <c r="B363" i="2"/>
  <c r="O362" i="2"/>
  <c r="N362" i="2"/>
  <c r="M362" i="2"/>
  <c r="L362" i="2"/>
  <c r="K362" i="2"/>
  <c r="J362" i="2"/>
  <c r="I362" i="2"/>
  <c r="H362" i="2"/>
  <c r="G362" i="2"/>
  <c r="F362" i="2"/>
  <c r="E362" i="2"/>
  <c r="D362" i="2"/>
  <c r="C362" i="2"/>
  <c r="B362" i="2"/>
  <c r="O361" i="2"/>
  <c r="N361" i="2"/>
  <c r="M361" i="2"/>
  <c r="L361" i="2"/>
  <c r="K361" i="2"/>
  <c r="J361" i="2"/>
  <c r="I361" i="2"/>
  <c r="H361" i="2"/>
  <c r="G361" i="2"/>
  <c r="F361" i="2"/>
  <c r="E361" i="2"/>
  <c r="D361" i="2"/>
  <c r="C361" i="2"/>
  <c r="B361" i="2"/>
  <c r="O360" i="2"/>
  <c r="N360" i="2"/>
  <c r="M360" i="2"/>
  <c r="L360" i="2"/>
  <c r="K360" i="2"/>
  <c r="J360" i="2"/>
  <c r="I360" i="2"/>
  <c r="H360" i="2"/>
  <c r="G360" i="2"/>
  <c r="F360" i="2"/>
  <c r="E360" i="2"/>
  <c r="D360" i="2"/>
  <c r="C360" i="2"/>
  <c r="B360" i="2"/>
  <c r="O359" i="2"/>
  <c r="N359" i="2"/>
  <c r="M359" i="2"/>
  <c r="L359" i="2"/>
  <c r="K359" i="2"/>
  <c r="J359" i="2"/>
  <c r="I359" i="2"/>
  <c r="H359" i="2"/>
  <c r="G359" i="2"/>
  <c r="F359" i="2"/>
  <c r="E359" i="2"/>
  <c r="D359" i="2"/>
  <c r="C359" i="2"/>
  <c r="B359" i="2"/>
  <c r="O358" i="2"/>
  <c r="N358" i="2"/>
  <c r="M358" i="2"/>
  <c r="L358" i="2"/>
  <c r="K358" i="2"/>
  <c r="J358" i="2"/>
  <c r="I358" i="2"/>
  <c r="H358" i="2"/>
  <c r="G358" i="2"/>
  <c r="F358" i="2"/>
  <c r="E358" i="2"/>
  <c r="D358" i="2"/>
  <c r="C358" i="2"/>
  <c r="B358" i="2"/>
  <c r="O357" i="2"/>
  <c r="N357" i="2"/>
  <c r="M357" i="2"/>
  <c r="L357" i="2"/>
  <c r="K357" i="2"/>
  <c r="J357" i="2"/>
  <c r="I357" i="2"/>
  <c r="H357" i="2"/>
  <c r="G357" i="2"/>
  <c r="F357" i="2"/>
  <c r="E357" i="2"/>
  <c r="D357" i="2"/>
  <c r="C357" i="2"/>
  <c r="B357" i="2"/>
  <c r="O356" i="2"/>
  <c r="N356" i="2"/>
  <c r="M356" i="2"/>
  <c r="L356" i="2"/>
  <c r="K356" i="2"/>
  <c r="J356" i="2"/>
  <c r="I356" i="2"/>
  <c r="H356" i="2"/>
  <c r="G356" i="2"/>
  <c r="F356" i="2"/>
  <c r="E356" i="2"/>
  <c r="D356" i="2"/>
  <c r="C356" i="2"/>
  <c r="B356" i="2"/>
  <c r="O355" i="2"/>
  <c r="N355" i="2"/>
  <c r="M355" i="2"/>
  <c r="L355" i="2"/>
  <c r="K355" i="2"/>
  <c r="J355" i="2"/>
  <c r="I355" i="2"/>
  <c r="H355" i="2"/>
  <c r="G355" i="2"/>
  <c r="F355" i="2"/>
  <c r="E355" i="2"/>
  <c r="D355" i="2"/>
  <c r="C355" i="2"/>
  <c r="B355" i="2"/>
  <c r="O354" i="2"/>
  <c r="N354" i="2"/>
  <c r="M354" i="2"/>
  <c r="L354" i="2"/>
  <c r="K354" i="2"/>
  <c r="J354" i="2"/>
  <c r="I354" i="2"/>
  <c r="H354" i="2"/>
  <c r="G354" i="2"/>
  <c r="F354" i="2"/>
  <c r="E354" i="2"/>
  <c r="D354" i="2"/>
  <c r="C354" i="2"/>
  <c r="B354" i="2"/>
  <c r="O353" i="2"/>
  <c r="N353" i="2"/>
  <c r="M353" i="2"/>
  <c r="L353" i="2"/>
  <c r="K353" i="2"/>
  <c r="J353" i="2"/>
  <c r="I353" i="2"/>
  <c r="H353" i="2"/>
  <c r="G353" i="2"/>
  <c r="F353" i="2"/>
  <c r="E353" i="2"/>
  <c r="D353" i="2"/>
  <c r="C353" i="2"/>
  <c r="B353" i="2"/>
  <c r="O352" i="2"/>
  <c r="N352" i="2"/>
  <c r="M352" i="2"/>
  <c r="L352" i="2"/>
  <c r="K352" i="2"/>
  <c r="J352" i="2"/>
  <c r="I352" i="2"/>
  <c r="H352" i="2"/>
  <c r="G352" i="2"/>
  <c r="F352" i="2"/>
  <c r="E352" i="2"/>
  <c r="D352" i="2"/>
  <c r="C352" i="2"/>
  <c r="B352" i="2"/>
  <c r="O351" i="2"/>
  <c r="N351" i="2"/>
  <c r="M351" i="2"/>
  <c r="L351" i="2"/>
  <c r="K351" i="2"/>
  <c r="J351" i="2"/>
  <c r="I351" i="2"/>
  <c r="H351" i="2"/>
  <c r="G351" i="2"/>
  <c r="F351" i="2"/>
  <c r="E351" i="2"/>
  <c r="D351" i="2"/>
  <c r="C351" i="2"/>
  <c r="B351" i="2"/>
  <c r="O350" i="2"/>
  <c r="N350" i="2"/>
  <c r="M350" i="2"/>
  <c r="L350" i="2"/>
  <c r="K350" i="2"/>
  <c r="J350" i="2"/>
  <c r="I350" i="2"/>
  <c r="H350" i="2"/>
  <c r="G350" i="2"/>
  <c r="F350" i="2"/>
  <c r="E350" i="2"/>
  <c r="D350" i="2"/>
  <c r="C350" i="2"/>
  <c r="B350" i="2"/>
  <c r="O349" i="2"/>
  <c r="N349" i="2"/>
  <c r="M349" i="2"/>
  <c r="L349" i="2"/>
  <c r="K349" i="2"/>
  <c r="J349" i="2"/>
  <c r="I349" i="2"/>
  <c r="H349" i="2"/>
  <c r="G349" i="2"/>
  <c r="F349" i="2"/>
  <c r="E349" i="2"/>
  <c r="D349" i="2"/>
  <c r="C349" i="2"/>
  <c r="B349" i="2"/>
  <c r="O348" i="2"/>
  <c r="N348" i="2"/>
  <c r="M348" i="2"/>
  <c r="L348" i="2"/>
  <c r="K348" i="2"/>
  <c r="J348" i="2"/>
  <c r="I348" i="2"/>
  <c r="H348" i="2"/>
  <c r="G348" i="2"/>
  <c r="F348" i="2"/>
  <c r="E348" i="2"/>
  <c r="D348" i="2"/>
  <c r="C348" i="2"/>
  <c r="B348" i="2"/>
  <c r="O347" i="2"/>
  <c r="N347" i="2"/>
  <c r="M347" i="2"/>
  <c r="L347" i="2"/>
  <c r="K347" i="2"/>
  <c r="J347" i="2"/>
  <c r="I347" i="2"/>
  <c r="H347" i="2"/>
  <c r="G347" i="2"/>
  <c r="F347" i="2"/>
  <c r="E347" i="2"/>
  <c r="D347" i="2"/>
  <c r="C347" i="2"/>
  <c r="B347" i="2"/>
  <c r="O346" i="2"/>
  <c r="N346" i="2"/>
  <c r="M346" i="2"/>
  <c r="L346" i="2"/>
  <c r="K346" i="2"/>
  <c r="J346" i="2"/>
  <c r="I346" i="2"/>
  <c r="H346" i="2"/>
  <c r="G346" i="2"/>
  <c r="F346" i="2"/>
  <c r="E346" i="2"/>
  <c r="D346" i="2"/>
  <c r="C346" i="2"/>
  <c r="B346" i="2"/>
  <c r="O345" i="2"/>
  <c r="N345" i="2"/>
  <c r="M345" i="2"/>
  <c r="L345" i="2"/>
  <c r="K345" i="2"/>
  <c r="J345" i="2"/>
  <c r="I345" i="2"/>
  <c r="H345" i="2"/>
  <c r="G345" i="2"/>
  <c r="F345" i="2"/>
  <c r="E345" i="2"/>
  <c r="D345" i="2"/>
  <c r="C345" i="2"/>
  <c r="B345" i="2"/>
  <c r="O344" i="2"/>
  <c r="N344" i="2"/>
  <c r="M344" i="2"/>
  <c r="L344" i="2"/>
  <c r="K344" i="2"/>
  <c r="J344" i="2"/>
  <c r="I344" i="2"/>
  <c r="H344" i="2"/>
  <c r="G344" i="2"/>
  <c r="F344" i="2"/>
  <c r="E344" i="2"/>
  <c r="D344" i="2"/>
  <c r="C344" i="2"/>
  <c r="B344" i="2"/>
  <c r="O343" i="2"/>
  <c r="N343" i="2"/>
  <c r="M343" i="2"/>
  <c r="L343" i="2"/>
  <c r="K343" i="2"/>
  <c r="J343" i="2"/>
  <c r="I343" i="2"/>
  <c r="H343" i="2"/>
  <c r="G343" i="2"/>
  <c r="F343" i="2"/>
  <c r="E343" i="2"/>
  <c r="D343" i="2"/>
  <c r="C343" i="2"/>
  <c r="B343" i="2"/>
  <c r="O342" i="2"/>
  <c r="N342" i="2"/>
  <c r="M342" i="2"/>
  <c r="L342" i="2"/>
  <c r="K342" i="2"/>
  <c r="J342" i="2"/>
  <c r="I342" i="2"/>
  <c r="H342" i="2"/>
  <c r="G342" i="2"/>
  <c r="F342" i="2"/>
  <c r="E342" i="2"/>
  <c r="D342" i="2"/>
  <c r="C342" i="2"/>
  <c r="B342" i="2"/>
  <c r="A342" i="2"/>
  <c r="O341" i="2"/>
  <c r="N341" i="2"/>
  <c r="M341" i="2"/>
  <c r="L341" i="2"/>
  <c r="K341" i="2"/>
  <c r="J341" i="2"/>
  <c r="I341" i="2"/>
  <c r="H341" i="2"/>
  <c r="G341" i="2"/>
  <c r="F341" i="2"/>
  <c r="E341" i="2"/>
  <c r="D341" i="2"/>
  <c r="C341" i="2"/>
  <c r="B341" i="2"/>
  <c r="A341" i="2"/>
  <c r="O340" i="2"/>
  <c r="N340" i="2"/>
  <c r="M340" i="2"/>
  <c r="L340" i="2"/>
  <c r="K340" i="2"/>
  <c r="J340" i="2"/>
  <c r="I340" i="2"/>
  <c r="H340" i="2"/>
  <c r="G340" i="2"/>
  <c r="F340" i="2"/>
  <c r="E340" i="2"/>
  <c r="D340" i="2"/>
  <c r="C340" i="2"/>
  <c r="B340" i="2"/>
  <c r="A340" i="2"/>
  <c r="O339" i="2"/>
  <c r="N339" i="2"/>
  <c r="M339" i="2"/>
  <c r="L339" i="2"/>
  <c r="K339" i="2"/>
  <c r="J339" i="2"/>
  <c r="I339" i="2"/>
  <c r="H339" i="2"/>
  <c r="G339" i="2"/>
  <c r="F339" i="2"/>
  <c r="E339" i="2"/>
  <c r="D339" i="2"/>
  <c r="C339" i="2"/>
  <c r="B339" i="2"/>
  <c r="A339" i="2"/>
  <c r="O338" i="2"/>
  <c r="N338" i="2"/>
  <c r="M338" i="2"/>
  <c r="L338" i="2"/>
  <c r="K338" i="2"/>
  <c r="J338" i="2"/>
  <c r="I338" i="2"/>
  <c r="H338" i="2"/>
  <c r="G338" i="2"/>
  <c r="F338" i="2"/>
  <c r="E338" i="2"/>
  <c r="D338" i="2"/>
  <c r="C338" i="2"/>
  <c r="B338" i="2"/>
  <c r="A338" i="2"/>
  <c r="O337" i="2"/>
  <c r="N337" i="2"/>
  <c r="M337" i="2"/>
  <c r="L337" i="2"/>
  <c r="K337" i="2"/>
  <c r="J337" i="2"/>
  <c r="I337" i="2"/>
  <c r="H337" i="2"/>
  <c r="G337" i="2"/>
  <c r="F337" i="2"/>
  <c r="E337" i="2"/>
  <c r="D337" i="2"/>
  <c r="C337" i="2"/>
  <c r="B337" i="2"/>
  <c r="A337" i="2"/>
  <c r="O336" i="2"/>
  <c r="N336" i="2"/>
  <c r="M336" i="2"/>
  <c r="L336" i="2"/>
  <c r="K336" i="2"/>
  <c r="J336" i="2"/>
  <c r="I336" i="2"/>
  <c r="H336" i="2"/>
  <c r="G336" i="2"/>
  <c r="F336" i="2"/>
  <c r="E336" i="2"/>
  <c r="D336" i="2"/>
  <c r="C336" i="2"/>
  <c r="B336" i="2"/>
  <c r="A336" i="2"/>
  <c r="O335" i="2"/>
  <c r="N335" i="2"/>
  <c r="M335" i="2"/>
  <c r="L335" i="2"/>
  <c r="K335" i="2"/>
  <c r="J335" i="2"/>
  <c r="I335" i="2"/>
  <c r="H335" i="2"/>
  <c r="G335" i="2"/>
  <c r="F335" i="2"/>
  <c r="E335" i="2"/>
  <c r="D335" i="2"/>
  <c r="C335" i="2"/>
  <c r="B335" i="2"/>
  <c r="A335" i="2"/>
  <c r="O334" i="2"/>
  <c r="N334" i="2"/>
  <c r="M334" i="2"/>
  <c r="L334" i="2"/>
  <c r="K334" i="2"/>
  <c r="J334" i="2"/>
  <c r="I334" i="2"/>
  <c r="H334" i="2"/>
  <c r="G334" i="2"/>
  <c r="F334" i="2"/>
  <c r="E334" i="2"/>
  <c r="D334" i="2"/>
  <c r="C334" i="2"/>
  <c r="B334" i="2"/>
  <c r="A334" i="2"/>
  <c r="O333" i="2"/>
  <c r="N333" i="2"/>
  <c r="M333" i="2"/>
  <c r="L333" i="2"/>
  <c r="K333" i="2"/>
  <c r="J333" i="2"/>
  <c r="I333" i="2"/>
  <c r="H333" i="2"/>
  <c r="G333" i="2"/>
  <c r="F333" i="2"/>
  <c r="E333" i="2"/>
  <c r="D333" i="2"/>
  <c r="C333" i="2"/>
  <c r="B333" i="2"/>
  <c r="A333" i="2"/>
  <c r="O332" i="2"/>
  <c r="N332" i="2"/>
  <c r="M332" i="2"/>
  <c r="L332" i="2"/>
  <c r="K332" i="2"/>
  <c r="J332" i="2"/>
  <c r="I332" i="2"/>
  <c r="H332" i="2"/>
  <c r="G332" i="2"/>
  <c r="F332" i="2"/>
  <c r="E332" i="2"/>
  <c r="D332" i="2"/>
  <c r="C332" i="2"/>
  <c r="B332" i="2"/>
  <c r="A332" i="2"/>
  <c r="O331" i="2"/>
  <c r="N331" i="2"/>
  <c r="M331" i="2"/>
  <c r="L331" i="2"/>
  <c r="K331" i="2"/>
  <c r="J331" i="2"/>
  <c r="I331" i="2"/>
  <c r="H331" i="2"/>
  <c r="G331" i="2"/>
  <c r="F331" i="2"/>
  <c r="E331" i="2"/>
  <c r="D331" i="2"/>
  <c r="C331" i="2"/>
  <c r="B331" i="2"/>
  <c r="A331" i="2"/>
  <c r="O330" i="2"/>
  <c r="N330" i="2"/>
  <c r="M330" i="2"/>
  <c r="L330" i="2"/>
  <c r="K330" i="2"/>
  <c r="J330" i="2"/>
  <c r="I330" i="2"/>
  <c r="H330" i="2"/>
  <c r="G330" i="2"/>
  <c r="F330" i="2"/>
  <c r="E330" i="2"/>
  <c r="D330" i="2"/>
  <c r="C330" i="2"/>
  <c r="B330" i="2"/>
  <c r="A330" i="2"/>
  <c r="O329" i="2"/>
  <c r="N329" i="2"/>
  <c r="M329" i="2"/>
  <c r="L329" i="2"/>
  <c r="K329" i="2"/>
  <c r="J329" i="2"/>
  <c r="I329" i="2"/>
  <c r="H329" i="2"/>
  <c r="G329" i="2"/>
  <c r="F329" i="2"/>
  <c r="E329" i="2"/>
  <c r="D329" i="2"/>
  <c r="C329" i="2"/>
  <c r="B329" i="2"/>
  <c r="A329" i="2"/>
  <c r="O328" i="2"/>
  <c r="N328" i="2"/>
  <c r="M328" i="2"/>
  <c r="L328" i="2"/>
  <c r="K328" i="2"/>
  <c r="J328" i="2"/>
  <c r="I328" i="2"/>
  <c r="H328" i="2"/>
  <c r="G328" i="2"/>
  <c r="F328" i="2"/>
  <c r="E328" i="2"/>
  <c r="D328" i="2"/>
  <c r="C328" i="2"/>
  <c r="B328" i="2"/>
  <c r="A328" i="2"/>
  <c r="O327" i="2"/>
  <c r="N327" i="2"/>
  <c r="M327" i="2"/>
  <c r="L327" i="2"/>
  <c r="K327" i="2"/>
  <c r="J327" i="2"/>
  <c r="I327" i="2"/>
  <c r="H327" i="2"/>
  <c r="G327" i="2"/>
  <c r="F327" i="2"/>
  <c r="E327" i="2"/>
  <c r="D327" i="2"/>
  <c r="C327" i="2"/>
  <c r="B327" i="2"/>
  <c r="A327" i="2"/>
  <c r="O326" i="2"/>
  <c r="N326" i="2"/>
  <c r="M326" i="2"/>
  <c r="L326" i="2"/>
  <c r="K326" i="2"/>
  <c r="J326" i="2"/>
  <c r="I326" i="2"/>
  <c r="H326" i="2"/>
  <c r="G326" i="2"/>
  <c r="F326" i="2"/>
  <c r="E326" i="2"/>
  <c r="D326" i="2"/>
  <c r="C326" i="2"/>
  <c r="B326" i="2"/>
  <c r="A326" i="2"/>
  <c r="O325" i="2"/>
  <c r="N325" i="2"/>
  <c r="M325" i="2"/>
  <c r="L325" i="2"/>
  <c r="K325" i="2"/>
  <c r="J325" i="2"/>
  <c r="I325" i="2"/>
  <c r="H325" i="2"/>
  <c r="G325" i="2"/>
  <c r="F325" i="2"/>
  <c r="E325" i="2"/>
  <c r="D325" i="2"/>
  <c r="C325" i="2"/>
  <c r="B325" i="2"/>
  <c r="A325" i="2"/>
  <c r="O324" i="2"/>
  <c r="N324" i="2"/>
  <c r="M324" i="2"/>
  <c r="L324" i="2"/>
  <c r="K324" i="2"/>
  <c r="J324" i="2"/>
  <c r="I324" i="2"/>
  <c r="H324" i="2"/>
  <c r="G324" i="2"/>
  <c r="F324" i="2"/>
  <c r="E324" i="2"/>
  <c r="D324" i="2"/>
  <c r="C324" i="2"/>
  <c r="B324" i="2"/>
  <c r="A324" i="2"/>
  <c r="O323" i="2"/>
  <c r="N323" i="2"/>
  <c r="M323" i="2"/>
  <c r="L323" i="2"/>
  <c r="K323" i="2"/>
  <c r="J323" i="2"/>
  <c r="I323" i="2"/>
  <c r="H323" i="2"/>
  <c r="G323" i="2"/>
  <c r="F323" i="2"/>
  <c r="E323" i="2"/>
  <c r="D323" i="2"/>
  <c r="C323" i="2"/>
  <c r="B323" i="2"/>
  <c r="A323" i="2"/>
  <c r="O322" i="2"/>
  <c r="N322" i="2"/>
  <c r="M322" i="2"/>
  <c r="L322" i="2"/>
  <c r="K322" i="2"/>
  <c r="J322" i="2"/>
  <c r="I322" i="2"/>
  <c r="H322" i="2"/>
  <c r="G322" i="2"/>
  <c r="F322" i="2"/>
  <c r="E322" i="2"/>
  <c r="D322" i="2"/>
  <c r="C322" i="2"/>
  <c r="B322" i="2"/>
  <c r="A322" i="2"/>
  <c r="O321" i="2"/>
  <c r="N321" i="2"/>
  <c r="M321" i="2"/>
  <c r="L321" i="2"/>
  <c r="K321" i="2"/>
  <c r="J321" i="2"/>
  <c r="I321" i="2"/>
  <c r="H321" i="2"/>
  <c r="G321" i="2"/>
  <c r="F321" i="2"/>
  <c r="E321" i="2"/>
  <c r="D321" i="2"/>
  <c r="C321" i="2"/>
  <c r="B321" i="2"/>
  <c r="A321" i="2"/>
  <c r="O320" i="2"/>
  <c r="N320" i="2"/>
  <c r="M320" i="2"/>
  <c r="L320" i="2"/>
  <c r="K320" i="2"/>
  <c r="J320" i="2"/>
  <c r="I320" i="2"/>
  <c r="H320" i="2"/>
  <c r="G320" i="2"/>
  <c r="F320" i="2"/>
  <c r="E320" i="2"/>
  <c r="D320" i="2"/>
  <c r="C320" i="2"/>
  <c r="B320" i="2"/>
  <c r="A320" i="2"/>
  <c r="O319" i="2"/>
  <c r="N319" i="2"/>
  <c r="M319" i="2"/>
  <c r="L319" i="2"/>
  <c r="K319" i="2"/>
  <c r="J319" i="2"/>
  <c r="I319" i="2"/>
  <c r="H319" i="2"/>
  <c r="G319" i="2"/>
  <c r="F319" i="2"/>
  <c r="E319" i="2"/>
  <c r="D319" i="2"/>
  <c r="C319" i="2"/>
  <c r="B319" i="2"/>
  <c r="A319" i="2"/>
  <c r="O318" i="2"/>
  <c r="N318" i="2"/>
  <c r="M318" i="2"/>
  <c r="L318" i="2"/>
  <c r="K318" i="2"/>
  <c r="J318" i="2"/>
  <c r="I318" i="2"/>
  <c r="H318" i="2"/>
  <c r="G318" i="2"/>
  <c r="F318" i="2"/>
  <c r="E318" i="2"/>
  <c r="D318" i="2"/>
  <c r="C318" i="2"/>
  <c r="B318" i="2"/>
  <c r="A318" i="2"/>
  <c r="O317" i="2"/>
  <c r="N317" i="2"/>
  <c r="M317" i="2"/>
  <c r="L317" i="2"/>
  <c r="K317" i="2"/>
  <c r="J317" i="2"/>
  <c r="I317" i="2"/>
  <c r="H317" i="2"/>
  <c r="G317" i="2"/>
  <c r="F317" i="2"/>
  <c r="E317" i="2"/>
  <c r="D317" i="2"/>
  <c r="C317" i="2"/>
  <c r="B317" i="2"/>
  <c r="A317" i="2"/>
  <c r="O316" i="2"/>
  <c r="N316" i="2"/>
  <c r="M316" i="2"/>
  <c r="L316" i="2"/>
  <c r="K316" i="2"/>
  <c r="J316" i="2"/>
  <c r="I316" i="2"/>
  <c r="H316" i="2"/>
  <c r="G316" i="2"/>
  <c r="F316" i="2"/>
  <c r="E316" i="2"/>
  <c r="D316" i="2"/>
  <c r="C316" i="2"/>
  <c r="B316" i="2"/>
  <c r="A316" i="2"/>
  <c r="O315" i="2"/>
  <c r="N315" i="2"/>
  <c r="M315" i="2"/>
  <c r="L315" i="2"/>
  <c r="K315" i="2"/>
  <c r="J315" i="2"/>
  <c r="I315" i="2"/>
  <c r="H315" i="2"/>
  <c r="G315" i="2"/>
  <c r="F315" i="2"/>
  <c r="E315" i="2"/>
  <c r="D315" i="2"/>
  <c r="C315" i="2"/>
  <c r="B315" i="2"/>
  <c r="A315" i="2"/>
  <c r="O314" i="2"/>
  <c r="N314" i="2"/>
  <c r="M314" i="2"/>
  <c r="L314" i="2"/>
  <c r="K314" i="2"/>
  <c r="J314" i="2"/>
  <c r="I314" i="2"/>
  <c r="H314" i="2"/>
  <c r="G314" i="2"/>
  <c r="F314" i="2"/>
  <c r="E314" i="2"/>
  <c r="D314" i="2"/>
  <c r="C314" i="2"/>
  <c r="B314" i="2"/>
  <c r="A314" i="2"/>
  <c r="O313" i="2"/>
  <c r="N313" i="2"/>
  <c r="M313" i="2"/>
  <c r="L313" i="2"/>
  <c r="K313" i="2"/>
  <c r="J313" i="2"/>
  <c r="I313" i="2"/>
  <c r="H313" i="2"/>
  <c r="G313" i="2"/>
  <c r="F313" i="2"/>
  <c r="E313" i="2"/>
  <c r="D313" i="2"/>
  <c r="C313" i="2"/>
  <c r="B313" i="2"/>
  <c r="A313" i="2"/>
  <c r="O312" i="2"/>
  <c r="N312" i="2"/>
  <c r="M312" i="2"/>
  <c r="L312" i="2"/>
  <c r="K312" i="2"/>
  <c r="J312" i="2"/>
  <c r="I312" i="2"/>
  <c r="H312" i="2"/>
  <c r="G312" i="2"/>
  <c r="F312" i="2"/>
  <c r="E312" i="2"/>
  <c r="D312" i="2"/>
  <c r="C312" i="2"/>
  <c r="B312" i="2"/>
  <c r="A312" i="2"/>
  <c r="O311" i="2"/>
  <c r="N311" i="2"/>
  <c r="M311" i="2"/>
  <c r="L311" i="2"/>
  <c r="K311" i="2"/>
  <c r="J311" i="2"/>
  <c r="G311" i="2"/>
  <c r="F311" i="2"/>
  <c r="E311" i="2"/>
  <c r="D311" i="2"/>
  <c r="C311" i="2"/>
  <c r="B311" i="2"/>
  <c r="A311" i="2"/>
  <c r="O310" i="2"/>
  <c r="N310" i="2"/>
  <c r="M310" i="2"/>
  <c r="L310" i="2"/>
  <c r="K310" i="2"/>
  <c r="J310" i="2"/>
  <c r="I310" i="2"/>
  <c r="H310" i="2"/>
  <c r="G310" i="2"/>
  <c r="F310" i="2"/>
  <c r="E310" i="2"/>
  <c r="D310" i="2"/>
  <c r="C310" i="2"/>
  <c r="B310" i="2"/>
  <c r="A310" i="2"/>
  <c r="O309" i="2"/>
  <c r="N309" i="2"/>
  <c r="M309" i="2"/>
  <c r="L309" i="2"/>
  <c r="K309" i="2"/>
  <c r="J309" i="2"/>
  <c r="I309" i="2"/>
  <c r="H309" i="2"/>
  <c r="G309" i="2"/>
  <c r="F309" i="2"/>
  <c r="E309" i="2"/>
  <c r="D309" i="2"/>
  <c r="C309" i="2"/>
  <c r="B309" i="2"/>
  <c r="A309" i="2"/>
  <c r="O308" i="2"/>
  <c r="N308" i="2"/>
  <c r="M308" i="2"/>
  <c r="L308" i="2"/>
  <c r="K308" i="2"/>
  <c r="J308" i="2"/>
  <c r="I308" i="2"/>
  <c r="H308" i="2"/>
  <c r="G308" i="2"/>
  <c r="F308" i="2"/>
  <c r="E308" i="2"/>
  <c r="D308" i="2"/>
  <c r="C308" i="2"/>
  <c r="B308" i="2"/>
  <c r="A308" i="2"/>
  <c r="O307" i="2"/>
  <c r="N307" i="2"/>
  <c r="M307" i="2"/>
  <c r="L307" i="2"/>
  <c r="K307" i="2"/>
  <c r="J307" i="2"/>
  <c r="I307" i="2"/>
  <c r="H307" i="2"/>
  <c r="G307" i="2"/>
  <c r="F307" i="2"/>
  <c r="E307" i="2"/>
  <c r="D307" i="2"/>
  <c r="C307" i="2"/>
  <c r="B307" i="2"/>
  <c r="A307" i="2"/>
  <c r="O306" i="2"/>
  <c r="N306" i="2"/>
  <c r="M306" i="2"/>
  <c r="L306" i="2"/>
  <c r="K306" i="2"/>
  <c r="J306" i="2"/>
  <c r="G306" i="2"/>
  <c r="F306" i="2"/>
  <c r="E306" i="2"/>
  <c r="D306" i="2"/>
  <c r="C306" i="2"/>
  <c r="B306" i="2"/>
  <c r="A306" i="2"/>
  <c r="O305" i="2"/>
  <c r="N305" i="2"/>
  <c r="M305" i="2"/>
  <c r="L305" i="2"/>
  <c r="K305" i="2"/>
  <c r="J305" i="2"/>
  <c r="G305" i="2"/>
  <c r="F305" i="2"/>
  <c r="E305" i="2"/>
  <c r="C305" i="2"/>
  <c r="B305" i="2"/>
  <c r="A305" i="2"/>
  <c r="O304" i="2"/>
  <c r="N304" i="2"/>
  <c r="M304" i="2"/>
  <c r="L304" i="2"/>
  <c r="K304" i="2"/>
  <c r="J304" i="2"/>
  <c r="I304" i="2"/>
  <c r="H304" i="2"/>
  <c r="G304" i="2"/>
  <c r="F304" i="2"/>
  <c r="E304" i="2"/>
  <c r="D304" i="2"/>
  <c r="C304" i="2"/>
  <c r="B304" i="2"/>
  <c r="A304" i="2"/>
  <c r="O303" i="2"/>
  <c r="N303" i="2"/>
  <c r="M303" i="2"/>
  <c r="L303" i="2"/>
  <c r="K303" i="2"/>
  <c r="J303" i="2"/>
  <c r="I303" i="2"/>
  <c r="H303" i="2"/>
  <c r="G303" i="2"/>
  <c r="F303" i="2"/>
  <c r="E303" i="2"/>
  <c r="D303" i="2"/>
  <c r="C303" i="2"/>
  <c r="B303" i="2"/>
  <c r="A303" i="2"/>
  <c r="O302" i="2"/>
  <c r="N302" i="2"/>
  <c r="M302" i="2"/>
  <c r="L302" i="2"/>
  <c r="K302" i="2"/>
  <c r="J302" i="2"/>
  <c r="I302" i="2"/>
  <c r="H302" i="2"/>
  <c r="G302" i="2"/>
  <c r="F302" i="2"/>
  <c r="E302" i="2"/>
  <c r="D302" i="2"/>
  <c r="C302" i="2"/>
  <c r="B302" i="2"/>
  <c r="A302" i="2"/>
  <c r="O301" i="2"/>
  <c r="N301" i="2"/>
  <c r="M301" i="2"/>
  <c r="L301" i="2"/>
  <c r="K301" i="2"/>
  <c r="J301" i="2"/>
  <c r="I301" i="2"/>
  <c r="G301" i="2"/>
  <c r="F301" i="2"/>
  <c r="E301" i="2"/>
  <c r="D301" i="2"/>
  <c r="C301" i="2"/>
  <c r="B301" i="2"/>
  <c r="A301" i="2"/>
  <c r="O300" i="2"/>
  <c r="N300" i="2"/>
  <c r="M300" i="2"/>
  <c r="L300" i="2"/>
  <c r="K300" i="2"/>
  <c r="J300" i="2"/>
  <c r="I300" i="2"/>
  <c r="H300" i="2"/>
  <c r="G300" i="2"/>
  <c r="F300" i="2"/>
  <c r="E300" i="2"/>
  <c r="D300" i="2"/>
  <c r="C300" i="2"/>
  <c r="B300" i="2"/>
  <c r="A300" i="2"/>
  <c r="O299" i="2"/>
  <c r="N299" i="2"/>
  <c r="M299" i="2"/>
  <c r="K299" i="2"/>
  <c r="J299" i="2"/>
  <c r="I299" i="2"/>
  <c r="H299" i="2"/>
  <c r="G299" i="2"/>
  <c r="F299" i="2"/>
  <c r="E299" i="2"/>
  <c r="D299" i="2"/>
  <c r="C299" i="2"/>
  <c r="B299" i="2"/>
  <c r="A299" i="2"/>
  <c r="O298" i="2"/>
  <c r="N298" i="2"/>
  <c r="M298" i="2"/>
  <c r="L298" i="2"/>
  <c r="K298" i="2"/>
  <c r="J298" i="2"/>
  <c r="I298" i="2"/>
  <c r="H298" i="2"/>
  <c r="G298" i="2"/>
  <c r="F298" i="2"/>
  <c r="E298" i="2"/>
  <c r="D298" i="2"/>
  <c r="C298" i="2"/>
  <c r="B298" i="2"/>
  <c r="A298" i="2"/>
  <c r="O297" i="2"/>
  <c r="N297" i="2"/>
  <c r="M297" i="2"/>
  <c r="L297" i="2"/>
  <c r="K297" i="2"/>
  <c r="J297" i="2"/>
  <c r="I297" i="2"/>
  <c r="H297" i="2"/>
  <c r="G297" i="2"/>
  <c r="F297" i="2"/>
  <c r="E297" i="2"/>
  <c r="D297" i="2"/>
  <c r="C297" i="2"/>
  <c r="B297" i="2"/>
  <c r="A297" i="2"/>
  <c r="O296" i="2"/>
  <c r="N296" i="2"/>
  <c r="M296" i="2"/>
  <c r="L296" i="2"/>
  <c r="K296" i="2"/>
  <c r="J296" i="2"/>
  <c r="I296" i="2"/>
  <c r="H296" i="2"/>
  <c r="G296" i="2"/>
  <c r="F296" i="2"/>
  <c r="E296" i="2"/>
  <c r="D296" i="2"/>
  <c r="C296" i="2"/>
  <c r="B296" i="2"/>
  <c r="A296" i="2"/>
  <c r="O295" i="2"/>
  <c r="N295" i="2"/>
  <c r="M295" i="2"/>
  <c r="L295" i="2"/>
  <c r="K295" i="2"/>
  <c r="J295" i="2"/>
  <c r="I295" i="2"/>
  <c r="H295" i="2"/>
  <c r="G295" i="2"/>
  <c r="F295" i="2"/>
  <c r="E295" i="2"/>
  <c r="D295" i="2"/>
  <c r="C295" i="2"/>
  <c r="B295" i="2"/>
  <c r="A295" i="2"/>
  <c r="O294" i="2"/>
  <c r="N294" i="2"/>
  <c r="M294" i="2"/>
  <c r="L294" i="2"/>
  <c r="K294" i="2"/>
  <c r="J294" i="2"/>
  <c r="I294" i="2"/>
  <c r="H294" i="2"/>
  <c r="G294" i="2"/>
  <c r="F294" i="2"/>
  <c r="E294" i="2"/>
  <c r="D294" i="2"/>
  <c r="C294" i="2"/>
  <c r="B294" i="2"/>
  <c r="A294" i="2"/>
  <c r="O293" i="2"/>
  <c r="N293" i="2"/>
  <c r="M293" i="2"/>
  <c r="L293" i="2"/>
  <c r="K293" i="2"/>
  <c r="J293" i="2"/>
  <c r="I293" i="2"/>
  <c r="H293" i="2"/>
  <c r="G293" i="2"/>
  <c r="F293" i="2"/>
  <c r="E293" i="2"/>
  <c r="D293" i="2"/>
  <c r="C293" i="2"/>
  <c r="B293" i="2"/>
  <c r="A293" i="2"/>
  <c r="O292" i="2"/>
  <c r="N292" i="2"/>
  <c r="M292" i="2"/>
  <c r="L292" i="2"/>
  <c r="K292" i="2"/>
  <c r="J292" i="2"/>
  <c r="I292" i="2"/>
  <c r="H292" i="2"/>
  <c r="G292" i="2"/>
  <c r="F292" i="2"/>
  <c r="E292" i="2"/>
  <c r="D292" i="2"/>
  <c r="C292" i="2"/>
  <c r="B292" i="2"/>
  <c r="A292" i="2"/>
  <c r="O291" i="2"/>
  <c r="N291" i="2"/>
  <c r="M291" i="2"/>
  <c r="L291" i="2"/>
  <c r="K291" i="2"/>
  <c r="J291" i="2"/>
  <c r="I291" i="2"/>
  <c r="H291" i="2"/>
  <c r="G291" i="2"/>
  <c r="F291" i="2"/>
  <c r="E291" i="2"/>
  <c r="D291" i="2"/>
  <c r="C291" i="2"/>
  <c r="B291" i="2"/>
  <c r="A291" i="2"/>
  <c r="O290" i="2"/>
  <c r="N290" i="2"/>
  <c r="M290" i="2"/>
  <c r="L290" i="2"/>
  <c r="K290" i="2"/>
  <c r="J290" i="2"/>
  <c r="I290" i="2"/>
  <c r="H290" i="2"/>
  <c r="G290" i="2"/>
  <c r="F290" i="2"/>
  <c r="E290" i="2"/>
  <c r="D290" i="2"/>
  <c r="C290" i="2"/>
  <c r="B290" i="2"/>
  <c r="A290" i="2"/>
  <c r="O289" i="2"/>
  <c r="N289" i="2"/>
  <c r="M289" i="2"/>
  <c r="L289" i="2"/>
  <c r="K289" i="2"/>
  <c r="J289" i="2"/>
  <c r="I289" i="2"/>
  <c r="H289" i="2"/>
  <c r="G289" i="2"/>
  <c r="F289" i="2"/>
  <c r="E289" i="2"/>
  <c r="D289" i="2"/>
  <c r="C289" i="2"/>
  <c r="B289" i="2"/>
  <c r="A289" i="2"/>
  <c r="O288" i="2"/>
  <c r="N288" i="2"/>
  <c r="M288" i="2"/>
  <c r="L288" i="2"/>
  <c r="K288" i="2"/>
  <c r="J288" i="2"/>
  <c r="G288" i="2"/>
  <c r="F288" i="2"/>
  <c r="E288" i="2"/>
  <c r="D288" i="2"/>
  <c r="C288" i="2"/>
  <c r="B288" i="2"/>
  <c r="A288" i="2"/>
  <c r="O287" i="2"/>
  <c r="N287" i="2"/>
  <c r="M287" i="2"/>
  <c r="L287" i="2"/>
  <c r="K287" i="2"/>
  <c r="J287" i="2"/>
  <c r="I287" i="2"/>
  <c r="H287" i="2"/>
  <c r="G287" i="2"/>
  <c r="F287" i="2"/>
  <c r="E287" i="2"/>
  <c r="C287" i="2"/>
  <c r="B287" i="2"/>
  <c r="A287" i="2"/>
  <c r="O286" i="2"/>
  <c r="N286" i="2"/>
  <c r="M286" i="2"/>
  <c r="L286" i="2"/>
  <c r="K286" i="2"/>
  <c r="J286" i="2"/>
  <c r="I286" i="2"/>
  <c r="H286" i="2"/>
  <c r="G286" i="2"/>
  <c r="F286" i="2"/>
  <c r="E286" i="2"/>
  <c r="D286" i="2"/>
  <c r="C286" i="2"/>
  <c r="B286" i="2"/>
  <c r="A286" i="2"/>
  <c r="O285" i="2"/>
  <c r="N285" i="2"/>
  <c r="M285" i="2"/>
  <c r="L285" i="2"/>
  <c r="K285" i="2"/>
  <c r="J285" i="2"/>
  <c r="I285" i="2"/>
  <c r="H285" i="2"/>
  <c r="G285" i="2"/>
  <c r="F285" i="2"/>
  <c r="E285" i="2"/>
  <c r="D285" i="2"/>
  <c r="C285" i="2"/>
  <c r="B285" i="2"/>
  <c r="A285" i="2"/>
  <c r="O284" i="2"/>
  <c r="N284" i="2"/>
  <c r="M284" i="2"/>
  <c r="L284" i="2"/>
  <c r="K284" i="2"/>
  <c r="J284" i="2"/>
  <c r="I284" i="2"/>
  <c r="H284" i="2"/>
  <c r="G284" i="2"/>
  <c r="F284" i="2"/>
  <c r="E284" i="2"/>
  <c r="D284" i="2"/>
  <c r="C284" i="2"/>
  <c r="B284" i="2"/>
  <c r="A284" i="2"/>
  <c r="O283" i="2"/>
  <c r="N283" i="2"/>
  <c r="M283" i="2"/>
  <c r="L283" i="2"/>
  <c r="K283" i="2"/>
  <c r="J283" i="2"/>
  <c r="I283" i="2"/>
  <c r="H283" i="2"/>
  <c r="G283" i="2"/>
  <c r="F283" i="2"/>
  <c r="E283" i="2"/>
  <c r="D283" i="2"/>
  <c r="C283" i="2"/>
  <c r="B283" i="2"/>
  <c r="A283" i="2"/>
  <c r="O282" i="2"/>
  <c r="N282" i="2"/>
  <c r="M282" i="2"/>
  <c r="L282" i="2"/>
  <c r="K282" i="2"/>
  <c r="J282" i="2"/>
  <c r="I282" i="2"/>
  <c r="H282" i="2"/>
  <c r="G282" i="2"/>
  <c r="F282" i="2"/>
  <c r="E282" i="2"/>
  <c r="D282" i="2"/>
  <c r="C282" i="2"/>
  <c r="B282" i="2"/>
  <c r="A282" i="2"/>
  <c r="O281" i="2"/>
  <c r="N281" i="2"/>
  <c r="M281" i="2"/>
  <c r="L281" i="2"/>
  <c r="K281" i="2"/>
  <c r="J281" i="2"/>
  <c r="I281" i="2"/>
  <c r="H281" i="2"/>
  <c r="G281" i="2"/>
  <c r="F281" i="2"/>
  <c r="E281" i="2"/>
  <c r="D281" i="2"/>
  <c r="C281" i="2"/>
  <c r="B281" i="2"/>
  <c r="A281" i="2"/>
  <c r="O280" i="2"/>
  <c r="N280" i="2"/>
  <c r="M280" i="2"/>
  <c r="L280" i="2"/>
  <c r="K280" i="2"/>
  <c r="J280" i="2"/>
  <c r="G280" i="2"/>
  <c r="F280" i="2"/>
  <c r="E280" i="2"/>
  <c r="D280" i="2"/>
  <c r="C280" i="2"/>
  <c r="B280" i="2"/>
  <c r="A280" i="2"/>
  <c r="O279" i="2"/>
  <c r="N279" i="2"/>
  <c r="M279" i="2"/>
  <c r="L279" i="2"/>
  <c r="K279" i="2"/>
  <c r="J279" i="2"/>
  <c r="I279" i="2"/>
  <c r="H279" i="2"/>
  <c r="G279" i="2"/>
  <c r="F279" i="2"/>
  <c r="E279" i="2"/>
  <c r="D279" i="2"/>
  <c r="C279" i="2"/>
  <c r="B279" i="2"/>
  <c r="A279" i="2"/>
  <c r="O278" i="2"/>
  <c r="N278" i="2"/>
  <c r="M278" i="2"/>
  <c r="L278" i="2"/>
  <c r="K278" i="2"/>
  <c r="J278" i="2"/>
  <c r="I278" i="2"/>
  <c r="H278" i="2"/>
  <c r="G278" i="2"/>
  <c r="F278" i="2"/>
  <c r="E278" i="2"/>
  <c r="D278" i="2"/>
  <c r="C278" i="2"/>
  <c r="B278" i="2"/>
  <c r="A278" i="2"/>
  <c r="O277" i="2"/>
  <c r="N277" i="2"/>
  <c r="M277" i="2"/>
  <c r="L277" i="2"/>
  <c r="K277" i="2"/>
  <c r="J277" i="2"/>
  <c r="I277" i="2"/>
  <c r="H277" i="2"/>
  <c r="G277" i="2"/>
  <c r="F277" i="2"/>
  <c r="E277" i="2"/>
  <c r="D277" i="2"/>
  <c r="C277" i="2"/>
  <c r="B277" i="2"/>
  <c r="A277" i="2"/>
  <c r="O276" i="2"/>
  <c r="N276" i="2"/>
  <c r="M276" i="2"/>
  <c r="K276" i="2"/>
  <c r="J276" i="2"/>
  <c r="I276" i="2"/>
  <c r="H276" i="2"/>
  <c r="G276" i="2"/>
  <c r="F276" i="2"/>
  <c r="E276" i="2"/>
  <c r="D276" i="2"/>
  <c r="C276" i="2"/>
  <c r="B276" i="2"/>
  <c r="A276" i="2"/>
  <c r="O275" i="2"/>
  <c r="N275" i="2"/>
  <c r="M275" i="2"/>
  <c r="K275" i="2"/>
  <c r="J275" i="2"/>
  <c r="G275" i="2"/>
  <c r="F275" i="2"/>
  <c r="E275" i="2"/>
  <c r="C275" i="2"/>
  <c r="B275" i="2"/>
  <c r="A275" i="2"/>
  <c r="O274" i="2"/>
  <c r="N274" i="2"/>
  <c r="M274" i="2"/>
  <c r="L274" i="2"/>
  <c r="K274" i="2"/>
  <c r="J274" i="2"/>
  <c r="I274" i="2"/>
  <c r="H274" i="2"/>
  <c r="G274" i="2"/>
  <c r="F274" i="2"/>
  <c r="E274" i="2"/>
  <c r="D274" i="2"/>
  <c r="C274" i="2"/>
  <c r="B274" i="2"/>
  <c r="A274" i="2"/>
  <c r="O273" i="2"/>
  <c r="N273" i="2"/>
  <c r="M273" i="2"/>
  <c r="L273" i="2"/>
  <c r="K273" i="2"/>
  <c r="J273" i="2"/>
  <c r="I273" i="2"/>
  <c r="H273" i="2"/>
  <c r="G273" i="2"/>
  <c r="F273" i="2"/>
  <c r="E273" i="2"/>
  <c r="D273" i="2"/>
  <c r="C273" i="2"/>
  <c r="B273" i="2"/>
  <c r="A273" i="2"/>
  <c r="O272" i="2"/>
  <c r="N272" i="2"/>
  <c r="M272" i="2"/>
  <c r="L272" i="2"/>
  <c r="K272" i="2"/>
  <c r="J272" i="2"/>
  <c r="I272" i="2"/>
  <c r="H272" i="2"/>
  <c r="G272" i="2"/>
  <c r="F272" i="2"/>
  <c r="E272" i="2"/>
  <c r="D272" i="2"/>
  <c r="C272" i="2"/>
  <c r="B272" i="2"/>
  <c r="A272" i="2"/>
  <c r="O271" i="2"/>
  <c r="N271" i="2"/>
  <c r="M271" i="2"/>
  <c r="L271" i="2"/>
  <c r="K271" i="2"/>
  <c r="J271" i="2"/>
  <c r="I271" i="2"/>
  <c r="H271" i="2"/>
  <c r="G271" i="2"/>
  <c r="F271" i="2"/>
  <c r="E271" i="2"/>
  <c r="D271" i="2"/>
  <c r="C271" i="2"/>
  <c r="B271" i="2"/>
  <c r="A271" i="2"/>
  <c r="O270" i="2"/>
  <c r="N270" i="2"/>
  <c r="M270" i="2"/>
  <c r="K270" i="2"/>
  <c r="J270" i="2"/>
  <c r="I270" i="2"/>
  <c r="H270" i="2"/>
  <c r="G270" i="2"/>
  <c r="F270" i="2"/>
  <c r="E270" i="2"/>
  <c r="D270" i="2"/>
  <c r="C270" i="2"/>
  <c r="B270" i="2"/>
  <c r="A270" i="2"/>
  <c r="O269" i="2"/>
  <c r="N269" i="2"/>
  <c r="M269" i="2"/>
  <c r="L269" i="2"/>
  <c r="K269" i="2"/>
  <c r="J269" i="2"/>
  <c r="I269" i="2"/>
  <c r="H269" i="2"/>
  <c r="G269" i="2"/>
  <c r="F269" i="2"/>
  <c r="E269" i="2"/>
  <c r="D269" i="2"/>
  <c r="C269" i="2"/>
  <c r="B269" i="2"/>
  <c r="A269" i="2"/>
  <c r="O268" i="2"/>
  <c r="N268" i="2"/>
  <c r="M268" i="2"/>
  <c r="L268" i="2"/>
  <c r="K268" i="2"/>
  <c r="J268" i="2"/>
  <c r="G268" i="2"/>
  <c r="F268" i="2"/>
  <c r="E268" i="2"/>
  <c r="D268" i="2"/>
  <c r="C268" i="2"/>
  <c r="B268" i="2"/>
  <c r="A268" i="2"/>
  <c r="O267" i="2"/>
  <c r="N267" i="2"/>
  <c r="M267" i="2"/>
  <c r="L267" i="2"/>
  <c r="K267" i="2"/>
  <c r="J267" i="2"/>
  <c r="I267" i="2"/>
  <c r="H267" i="2"/>
  <c r="G267" i="2"/>
  <c r="F267" i="2"/>
  <c r="E267" i="2"/>
  <c r="D267" i="2"/>
  <c r="C267" i="2"/>
  <c r="B267" i="2"/>
  <c r="A267" i="2"/>
  <c r="O266" i="2"/>
  <c r="N266" i="2"/>
  <c r="M266" i="2"/>
  <c r="L266" i="2"/>
  <c r="K266" i="2"/>
  <c r="J266" i="2"/>
  <c r="I266" i="2"/>
  <c r="H266" i="2"/>
  <c r="G266" i="2"/>
  <c r="F266" i="2"/>
  <c r="E266" i="2"/>
  <c r="D266" i="2"/>
  <c r="C266" i="2"/>
  <c r="B266" i="2"/>
  <c r="A266" i="2"/>
  <c r="O265" i="2"/>
  <c r="N265" i="2"/>
  <c r="M265" i="2"/>
  <c r="L265" i="2"/>
  <c r="K265" i="2"/>
  <c r="J265" i="2"/>
  <c r="I265" i="2"/>
  <c r="H265" i="2"/>
  <c r="G265" i="2"/>
  <c r="F265" i="2"/>
  <c r="E265" i="2"/>
  <c r="D265" i="2"/>
  <c r="C265" i="2"/>
  <c r="B265" i="2"/>
  <c r="A265" i="2"/>
  <c r="O264" i="2"/>
  <c r="N264" i="2"/>
  <c r="M264" i="2"/>
  <c r="L264" i="2"/>
  <c r="K264" i="2"/>
  <c r="J264" i="2"/>
  <c r="I264" i="2"/>
  <c r="H264" i="2"/>
  <c r="G264" i="2"/>
  <c r="F264" i="2"/>
  <c r="E264" i="2"/>
  <c r="D264" i="2"/>
  <c r="C264" i="2"/>
  <c r="B264" i="2"/>
  <c r="A264" i="2"/>
  <c r="O263" i="2"/>
  <c r="N263" i="2"/>
  <c r="M263" i="2"/>
  <c r="L263" i="2"/>
  <c r="K263" i="2"/>
  <c r="J263" i="2"/>
  <c r="I263" i="2"/>
  <c r="H263" i="2"/>
  <c r="G263" i="2"/>
  <c r="F263" i="2"/>
  <c r="E263" i="2"/>
  <c r="D263" i="2"/>
  <c r="C263" i="2"/>
  <c r="B263" i="2"/>
  <c r="A263" i="2"/>
  <c r="O262" i="2"/>
  <c r="N262" i="2"/>
  <c r="M262" i="2"/>
  <c r="L262" i="2"/>
  <c r="K262" i="2"/>
  <c r="J262" i="2"/>
  <c r="I262" i="2"/>
  <c r="H262" i="2"/>
  <c r="G262" i="2"/>
  <c r="F262" i="2"/>
  <c r="E262" i="2"/>
  <c r="D262" i="2"/>
  <c r="C262" i="2"/>
  <c r="B262" i="2"/>
  <c r="A262" i="2"/>
  <c r="O261" i="2"/>
  <c r="N261" i="2"/>
  <c r="M261" i="2"/>
  <c r="L261" i="2"/>
  <c r="K261" i="2"/>
  <c r="J261" i="2"/>
  <c r="I261" i="2"/>
  <c r="H261" i="2"/>
  <c r="G261" i="2"/>
  <c r="F261" i="2"/>
  <c r="E261" i="2"/>
  <c r="D261" i="2"/>
  <c r="C261" i="2"/>
  <c r="B261" i="2"/>
  <c r="A261" i="2"/>
  <c r="O260" i="2"/>
  <c r="N260" i="2"/>
  <c r="M260" i="2"/>
  <c r="L260" i="2"/>
  <c r="K260" i="2"/>
  <c r="J260" i="2"/>
  <c r="I260" i="2"/>
  <c r="H260" i="2"/>
  <c r="G260" i="2"/>
  <c r="F260" i="2"/>
  <c r="E260" i="2"/>
  <c r="D260" i="2"/>
  <c r="C260" i="2"/>
  <c r="B260" i="2"/>
  <c r="A260" i="2"/>
  <c r="O259" i="2"/>
  <c r="N259" i="2"/>
  <c r="M259" i="2"/>
  <c r="L259" i="2"/>
  <c r="K259" i="2"/>
  <c r="J259" i="2"/>
  <c r="I259" i="2"/>
  <c r="H259" i="2"/>
  <c r="G259" i="2"/>
  <c r="F259" i="2"/>
  <c r="E259" i="2"/>
  <c r="D259" i="2"/>
  <c r="C259" i="2"/>
  <c r="B259" i="2"/>
  <c r="A259" i="2"/>
  <c r="O258" i="2"/>
  <c r="N258" i="2"/>
  <c r="M258" i="2"/>
  <c r="L258" i="2"/>
  <c r="K258" i="2"/>
  <c r="J258" i="2"/>
  <c r="I258" i="2"/>
  <c r="H258" i="2"/>
  <c r="G258" i="2"/>
  <c r="F258" i="2"/>
  <c r="E258" i="2"/>
  <c r="D258" i="2"/>
  <c r="C258" i="2"/>
  <c r="B258" i="2"/>
  <c r="A258" i="2"/>
  <c r="O257" i="2"/>
  <c r="N257" i="2"/>
  <c r="M257" i="2"/>
  <c r="L257" i="2"/>
  <c r="K257" i="2"/>
  <c r="J257" i="2"/>
  <c r="I257" i="2"/>
  <c r="H257" i="2"/>
  <c r="G257" i="2"/>
  <c r="F257" i="2"/>
  <c r="E257" i="2"/>
  <c r="D257" i="2"/>
  <c r="C257" i="2"/>
  <c r="B257" i="2"/>
  <c r="A257" i="2"/>
  <c r="O256" i="2"/>
  <c r="N256" i="2"/>
  <c r="M256" i="2"/>
  <c r="L256" i="2"/>
  <c r="K256" i="2"/>
  <c r="J256" i="2"/>
  <c r="I256" i="2"/>
  <c r="H256" i="2"/>
  <c r="G256" i="2"/>
  <c r="F256" i="2"/>
  <c r="E256" i="2"/>
  <c r="D256" i="2"/>
  <c r="C256" i="2"/>
  <c r="B256" i="2"/>
  <c r="A256" i="2"/>
  <c r="O255" i="2"/>
  <c r="N255" i="2"/>
  <c r="M255" i="2"/>
  <c r="L255" i="2"/>
  <c r="K255" i="2"/>
  <c r="J255" i="2"/>
  <c r="I255" i="2"/>
  <c r="H255" i="2"/>
  <c r="G255" i="2"/>
  <c r="F255" i="2"/>
  <c r="E255" i="2"/>
  <c r="D255" i="2"/>
  <c r="C255" i="2"/>
  <c r="B255" i="2"/>
  <c r="A255" i="2"/>
  <c r="O254" i="2"/>
  <c r="N254" i="2"/>
  <c r="M254" i="2"/>
  <c r="L254" i="2"/>
  <c r="K254" i="2"/>
  <c r="J254" i="2"/>
  <c r="I254" i="2"/>
  <c r="H254" i="2"/>
  <c r="G254" i="2"/>
  <c r="F254" i="2"/>
  <c r="E254" i="2"/>
  <c r="D254" i="2"/>
  <c r="C254" i="2"/>
  <c r="B254" i="2"/>
  <c r="A254" i="2"/>
  <c r="O253" i="2"/>
  <c r="N253" i="2"/>
  <c r="M253" i="2"/>
  <c r="L253" i="2"/>
  <c r="K253" i="2"/>
  <c r="J253" i="2"/>
  <c r="I253" i="2"/>
  <c r="H253" i="2"/>
  <c r="G253" i="2"/>
  <c r="F253" i="2"/>
  <c r="E253" i="2"/>
  <c r="D253" i="2"/>
  <c r="C253" i="2"/>
  <c r="B253" i="2"/>
  <c r="A253" i="2"/>
  <c r="O252" i="2"/>
  <c r="N252" i="2"/>
  <c r="M252" i="2"/>
  <c r="L252" i="2"/>
  <c r="K252" i="2"/>
  <c r="J252" i="2"/>
  <c r="I252" i="2"/>
  <c r="H252" i="2"/>
  <c r="G252" i="2"/>
  <c r="F252" i="2"/>
  <c r="E252" i="2"/>
  <c r="D252" i="2"/>
  <c r="C252" i="2"/>
  <c r="B252" i="2"/>
  <c r="A252" i="2"/>
  <c r="O251" i="2"/>
  <c r="N251" i="2"/>
  <c r="M251" i="2"/>
  <c r="L251" i="2"/>
  <c r="K251" i="2"/>
  <c r="J251" i="2"/>
  <c r="I251" i="2"/>
  <c r="H251" i="2"/>
  <c r="G251" i="2"/>
  <c r="F251" i="2"/>
  <c r="E251" i="2"/>
  <c r="C251" i="2"/>
  <c r="B251" i="2"/>
  <c r="A251" i="2"/>
  <c r="O250" i="2"/>
  <c r="N250" i="2"/>
  <c r="M250" i="2"/>
  <c r="L250" i="2"/>
  <c r="K250" i="2"/>
  <c r="J250" i="2"/>
  <c r="I250" i="2"/>
  <c r="H250" i="2"/>
  <c r="G250" i="2"/>
  <c r="F250" i="2"/>
  <c r="E250" i="2"/>
  <c r="D250" i="2"/>
  <c r="C250" i="2"/>
  <c r="B250" i="2"/>
  <c r="A250" i="2"/>
  <c r="O249" i="2"/>
  <c r="N249" i="2"/>
  <c r="M249" i="2"/>
  <c r="L249" i="2"/>
  <c r="K249" i="2"/>
  <c r="J249" i="2"/>
  <c r="I249" i="2"/>
  <c r="H249" i="2"/>
  <c r="G249" i="2"/>
  <c r="F249" i="2"/>
  <c r="E249" i="2"/>
  <c r="D249" i="2"/>
  <c r="C249" i="2"/>
  <c r="B249" i="2"/>
  <c r="A249" i="2"/>
  <c r="O248" i="2"/>
  <c r="N248" i="2"/>
  <c r="M248" i="2"/>
  <c r="L248" i="2"/>
  <c r="K248" i="2"/>
  <c r="J248" i="2"/>
  <c r="I248" i="2"/>
  <c r="H248" i="2"/>
  <c r="G248" i="2"/>
  <c r="F248" i="2"/>
  <c r="E248" i="2"/>
  <c r="D248" i="2"/>
  <c r="C248" i="2"/>
  <c r="B248" i="2"/>
  <c r="A248" i="2"/>
  <c r="O247" i="2"/>
  <c r="N247" i="2"/>
  <c r="M247" i="2"/>
  <c r="L247" i="2"/>
  <c r="K247" i="2"/>
  <c r="J247" i="2"/>
  <c r="I247" i="2"/>
  <c r="H247" i="2"/>
  <c r="G247" i="2"/>
  <c r="F247" i="2"/>
  <c r="E247" i="2"/>
  <c r="D247" i="2"/>
  <c r="C247" i="2"/>
  <c r="B247" i="2"/>
  <c r="A247" i="2"/>
  <c r="O246" i="2"/>
  <c r="N246" i="2"/>
  <c r="M246" i="2"/>
  <c r="L246" i="2"/>
  <c r="K246" i="2"/>
  <c r="J246" i="2"/>
  <c r="I246" i="2"/>
  <c r="H246" i="2"/>
  <c r="G246" i="2"/>
  <c r="F246" i="2"/>
  <c r="E246" i="2"/>
  <c r="D246" i="2"/>
  <c r="C246" i="2"/>
  <c r="B246" i="2"/>
  <c r="A246" i="2"/>
  <c r="O245" i="2"/>
  <c r="N245" i="2"/>
  <c r="M245" i="2"/>
  <c r="L245" i="2"/>
  <c r="K245" i="2"/>
  <c r="J245" i="2"/>
  <c r="G245" i="2"/>
  <c r="F245" i="2"/>
  <c r="E245" i="2"/>
  <c r="D245" i="2"/>
  <c r="C245" i="2"/>
  <c r="B245" i="2"/>
  <c r="A245" i="2"/>
  <c r="O244" i="2"/>
  <c r="N244" i="2"/>
  <c r="M244" i="2"/>
  <c r="L244" i="2"/>
  <c r="K244" i="2"/>
  <c r="J244" i="2"/>
  <c r="G244" i="2"/>
  <c r="F244" i="2"/>
  <c r="E244" i="2"/>
  <c r="D244" i="2"/>
  <c r="C244" i="2"/>
  <c r="B244" i="2"/>
  <c r="A244" i="2"/>
  <c r="O243" i="2"/>
  <c r="N243" i="2"/>
  <c r="M243" i="2"/>
  <c r="L243" i="2"/>
  <c r="K243" i="2"/>
  <c r="J243" i="2"/>
  <c r="I243" i="2"/>
  <c r="H243" i="2"/>
  <c r="G243" i="2"/>
  <c r="F243" i="2"/>
  <c r="E243" i="2"/>
  <c r="D243" i="2"/>
  <c r="C243" i="2"/>
  <c r="B243" i="2"/>
  <c r="A243" i="2"/>
  <c r="O242" i="2"/>
  <c r="N242" i="2"/>
  <c r="M242" i="2"/>
  <c r="L242" i="2"/>
  <c r="K242" i="2"/>
  <c r="J242" i="2"/>
  <c r="G242" i="2"/>
  <c r="F242" i="2"/>
  <c r="E242" i="2"/>
  <c r="D242" i="2"/>
  <c r="C242" i="2"/>
  <c r="B242" i="2"/>
  <c r="A242" i="2"/>
  <c r="O241" i="2"/>
  <c r="N241" i="2"/>
  <c r="M241" i="2"/>
  <c r="K241" i="2"/>
  <c r="J241" i="2"/>
  <c r="I241" i="2"/>
  <c r="H241" i="2"/>
  <c r="G241" i="2"/>
  <c r="F241" i="2"/>
  <c r="E241" i="2"/>
  <c r="D241" i="2"/>
  <c r="C241" i="2"/>
  <c r="B241" i="2"/>
  <c r="A241" i="2"/>
  <c r="O240" i="2"/>
  <c r="N240" i="2"/>
  <c r="M240" i="2"/>
  <c r="L240" i="2"/>
  <c r="K240" i="2"/>
  <c r="J240" i="2"/>
  <c r="I240" i="2"/>
  <c r="H240" i="2"/>
  <c r="G240" i="2"/>
  <c r="F240" i="2"/>
  <c r="E240" i="2"/>
  <c r="D240" i="2"/>
  <c r="C240" i="2"/>
  <c r="B240" i="2"/>
  <c r="A240" i="2"/>
  <c r="O239" i="2"/>
  <c r="N239" i="2"/>
  <c r="M239" i="2"/>
  <c r="L239" i="2"/>
  <c r="K239" i="2"/>
  <c r="J239" i="2"/>
  <c r="I239" i="2"/>
  <c r="H239" i="2"/>
  <c r="G239" i="2"/>
  <c r="F239" i="2"/>
  <c r="E239" i="2"/>
  <c r="D239" i="2"/>
  <c r="C239" i="2"/>
  <c r="B239" i="2"/>
  <c r="A239" i="2"/>
  <c r="O238" i="2"/>
  <c r="N238" i="2"/>
  <c r="M238" i="2"/>
  <c r="L238" i="2"/>
  <c r="K238" i="2"/>
  <c r="J238" i="2"/>
  <c r="I238" i="2"/>
  <c r="H238" i="2"/>
  <c r="G238" i="2"/>
  <c r="F238" i="2"/>
  <c r="E238" i="2"/>
  <c r="D238" i="2"/>
  <c r="C238" i="2"/>
  <c r="B238" i="2"/>
  <c r="A238" i="2"/>
  <c r="O237" i="2"/>
  <c r="N237" i="2"/>
  <c r="M237" i="2"/>
  <c r="L237" i="2"/>
  <c r="K237" i="2"/>
  <c r="J237" i="2"/>
  <c r="I237" i="2"/>
  <c r="H237" i="2"/>
  <c r="G237" i="2"/>
  <c r="F237" i="2"/>
  <c r="E237" i="2"/>
  <c r="D237" i="2"/>
  <c r="C237" i="2"/>
  <c r="B237" i="2"/>
  <c r="A237" i="2"/>
  <c r="O236" i="2"/>
  <c r="N236" i="2"/>
  <c r="M236" i="2"/>
  <c r="L236" i="2"/>
  <c r="K236" i="2"/>
  <c r="J236" i="2"/>
  <c r="I236" i="2"/>
  <c r="H236" i="2"/>
  <c r="G236" i="2"/>
  <c r="F236" i="2"/>
  <c r="E236" i="2"/>
  <c r="D236" i="2"/>
  <c r="C236" i="2"/>
  <c r="B236" i="2"/>
  <c r="A236" i="2"/>
  <c r="O235" i="2"/>
  <c r="N235" i="2"/>
  <c r="M235" i="2"/>
  <c r="L235" i="2"/>
  <c r="K235" i="2"/>
  <c r="J235" i="2"/>
  <c r="I235" i="2"/>
  <c r="H235" i="2"/>
  <c r="G235" i="2"/>
  <c r="F235" i="2"/>
  <c r="E235" i="2"/>
  <c r="D235" i="2"/>
  <c r="C235" i="2"/>
  <c r="B235" i="2"/>
  <c r="A235" i="2"/>
  <c r="O234" i="2"/>
  <c r="N234" i="2"/>
  <c r="M234" i="2"/>
  <c r="L234" i="2"/>
  <c r="K234" i="2"/>
  <c r="J234" i="2"/>
  <c r="I234" i="2"/>
  <c r="H234" i="2"/>
  <c r="G234" i="2"/>
  <c r="F234" i="2"/>
  <c r="E234" i="2"/>
  <c r="D234" i="2"/>
  <c r="C234" i="2"/>
  <c r="B234" i="2"/>
  <c r="A234" i="2"/>
  <c r="O233" i="2"/>
  <c r="N233" i="2"/>
  <c r="M233" i="2"/>
  <c r="L233" i="2"/>
  <c r="K233" i="2"/>
  <c r="J233" i="2"/>
  <c r="I233" i="2"/>
  <c r="H233" i="2"/>
  <c r="G233" i="2"/>
  <c r="F233" i="2"/>
  <c r="E233" i="2"/>
  <c r="D233" i="2"/>
  <c r="C233" i="2"/>
  <c r="B233" i="2"/>
  <c r="A233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C232" i="2"/>
  <c r="B232" i="2"/>
  <c r="A232" i="2"/>
  <c r="O231" i="2"/>
  <c r="N231" i="2"/>
  <c r="M231" i="2"/>
  <c r="L231" i="2"/>
  <c r="K231" i="2"/>
  <c r="J231" i="2"/>
  <c r="I231" i="2"/>
  <c r="H231" i="2"/>
  <c r="G231" i="2"/>
  <c r="F231" i="2"/>
  <c r="E231" i="2"/>
  <c r="D231" i="2"/>
  <c r="C231" i="2"/>
  <c r="B231" i="2"/>
  <c r="A231" i="2"/>
  <c r="O230" i="2"/>
  <c r="N230" i="2"/>
  <c r="M230" i="2"/>
  <c r="L230" i="2"/>
  <c r="K230" i="2"/>
  <c r="J230" i="2"/>
  <c r="I230" i="2"/>
  <c r="H230" i="2"/>
  <c r="G230" i="2"/>
  <c r="F230" i="2"/>
  <c r="E230" i="2"/>
  <c r="D230" i="2"/>
  <c r="C230" i="2"/>
  <c r="B230" i="2"/>
  <c r="A230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C229" i="2"/>
  <c r="B229" i="2"/>
  <c r="A229" i="2"/>
  <c r="O228" i="2"/>
  <c r="N228" i="2"/>
  <c r="M228" i="2"/>
  <c r="L228" i="2"/>
  <c r="K228" i="2"/>
  <c r="J228" i="2"/>
  <c r="I228" i="2"/>
  <c r="H228" i="2"/>
  <c r="G228" i="2"/>
  <c r="F228" i="2"/>
  <c r="E228" i="2"/>
  <c r="D228" i="2"/>
  <c r="C228" i="2"/>
  <c r="B228" i="2"/>
  <c r="A228" i="2"/>
  <c r="O227" i="2"/>
  <c r="N227" i="2"/>
  <c r="M227" i="2"/>
  <c r="L227" i="2"/>
  <c r="K227" i="2"/>
  <c r="J227" i="2"/>
  <c r="I227" i="2"/>
  <c r="H227" i="2"/>
  <c r="G227" i="2"/>
  <c r="F227" i="2"/>
  <c r="E227" i="2"/>
  <c r="D227" i="2"/>
  <c r="C227" i="2"/>
  <c r="B227" i="2"/>
  <c r="A227" i="2"/>
  <c r="O226" i="2"/>
  <c r="N226" i="2"/>
  <c r="M226" i="2"/>
  <c r="L226" i="2"/>
  <c r="K226" i="2"/>
  <c r="J226" i="2"/>
  <c r="G226" i="2"/>
  <c r="F226" i="2"/>
  <c r="E226" i="2"/>
  <c r="D226" i="2"/>
  <c r="C226" i="2"/>
  <c r="B226" i="2"/>
  <c r="A226" i="2"/>
  <c r="O225" i="2"/>
  <c r="N225" i="2"/>
  <c r="M225" i="2"/>
  <c r="L225" i="2"/>
  <c r="K225" i="2"/>
  <c r="J225" i="2"/>
  <c r="I225" i="2"/>
  <c r="H225" i="2"/>
  <c r="G225" i="2"/>
  <c r="F225" i="2"/>
  <c r="E225" i="2"/>
  <c r="D225" i="2"/>
  <c r="C225" i="2"/>
  <c r="B225" i="2"/>
  <c r="A225" i="2"/>
  <c r="O224" i="2"/>
  <c r="N224" i="2"/>
  <c r="M224" i="2"/>
  <c r="L224" i="2"/>
  <c r="K224" i="2"/>
  <c r="J224" i="2"/>
  <c r="I224" i="2"/>
  <c r="H224" i="2"/>
  <c r="G224" i="2"/>
  <c r="F224" i="2"/>
  <c r="E224" i="2"/>
  <c r="D224" i="2"/>
  <c r="C224" i="2"/>
  <c r="B224" i="2"/>
  <c r="A224" i="2"/>
  <c r="O223" i="2"/>
  <c r="N223" i="2"/>
  <c r="M223" i="2"/>
  <c r="L223" i="2"/>
  <c r="K223" i="2"/>
  <c r="J223" i="2"/>
  <c r="I223" i="2"/>
  <c r="H223" i="2"/>
  <c r="G223" i="2"/>
  <c r="F223" i="2"/>
  <c r="E223" i="2"/>
  <c r="D223" i="2"/>
  <c r="C223" i="2"/>
  <c r="B223" i="2"/>
  <c r="A223" i="2"/>
  <c r="O222" i="2"/>
  <c r="N222" i="2"/>
  <c r="M222" i="2"/>
  <c r="L222" i="2"/>
  <c r="K222" i="2"/>
  <c r="J222" i="2"/>
  <c r="I222" i="2"/>
  <c r="H222" i="2"/>
  <c r="G222" i="2"/>
  <c r="F222" i="2"/>
  <c r="E222" i="2"/>
  <c r="D222" i="2"/>
  <c r="C222" i="2"/>
  <c r="B222" i="2"/>
  <c r="A222" i="2"/>
  <c r="O221" i="2"/>
  <c r="N221" i="2"/>
  <c r="M221" i="2"/>
  <c r="L221" i="2"/>
  <c r="K221" i="2"/>
  <c r="J221" i="2"/>
  <c r="I221" i="2"/>
  <c r="H221" i="2"/>
  <c r="G221" i="2"/>
  <c r="F221" i="2"/>
  <c r="E221" i="2"/>
  <c r="D221" i="2"/>
  <c r="C221" i="2"/>
  <c r="B221" i="2"/>
  <c r="A221" i="2"/>
  <c r="O220" i="2"/>
  <c r="N220" i="2"/>
  <c r="M220" i="2"/>
  <c r="L220" i="2"/>
  <c r="K220" i="2"/>
  <c r="J220" i="2"/>
  <c r="I220" i="2"/>
  <c r="G220" i="2"/>
  <c r="F220" i="2"/>
  <c r="E220" i="2"/>
  <c r="D220" i="2"/>
  <c r="C220" i="2"/>
  <c r="B220" i="2"/>
  <c r="A220" i="2"/>
  <c r="O219" i="2"/>
  <c r="N219" i="2"/>
  <c r="M219" i="2"/>
  <c r="L219" i="2"/>
  <c r="K219" i="2"/>
  <c r="J219" i="2"/>
  <c r="I219" i="2"/>
  <c r="G219" i="2"/>
  <c r="F219" i="2"/>
  <c r="E219" i="2"/>
  <c r="D219" i="2"/>
  <c r="C219" i="2"/>
  <c r="B219" i="2"/>
  <c r="A219" i="2"/>
  <c r="O218" i="2"/>
  <c r="N218" i="2"/>
  <c r="M218" i="2"/>
  <c r="L218" i="2"/>
  <c r="K218" i="2"/>
  <c r="J218" i="2"/>
  <c r="I218" i="2"/>
  <c r="H218" i="2"/>
  <c r="G218" i="2"/>
  <c r="F218" i="2"/>
  <c r="E218" i="2"/>
  <c r="D218" i="2"/>
  <c r="C218" i="2"/>
  <c r="B218" i="2"/>
  <c r="A218" i="2"/>
  <c r="O217" i="2"/>
  <c r="N217" i="2"/>
  <c r="M217" i="2"/>
  <c r="L217" i="2"/>
  <c r="K217" i="2"/>
  <c r="J217" i="2"/>
  <c r="I217" i="2"/>
  <c r="H217" i="2"/>
  <c r="G217" i="2"/>
  <c r="F217" i="2"/>
  <c r="E217" i="2"/>
  <c r="D217" i="2"/>
  <c r="C217" i="2"/>
  <c r="B217" i="2"/>
  <c r="A217" i="2"/>
  <c r="O216" i="2"/>
  <c r="N216" i="2"/>
  <c r="M216" i="2"/>
  <c r="L216" i="2"/>
  <c r="K216" i="2"/>
  <c r="J216" i="2"/>
  <c r="G216" i="2"/>
  <c r="F216" i="2"/>
  <c r="E216" i="2"/>
  <c r="D216" i="2"/>
  <c r="C216" i="2"/>
  <c r="B216" i="2"/>
  <c r="A216" i="2"/>
  <c r="O215" i="2"/>
  <c r="N215" i="2"/>
  <c r="M215" i="2"/>
  <c r="L215" i="2"/>
  <c r="K215" i="2"/>
  <c r="J215" i="2"/>
  <c r="I215" i="2"/>
  <c r="H215" i="2"/>
  <c r="G215" i="2"/>
  <c r="F215" i="2"/>
  <c r="E215" i="2"/>
  <c r="D215" i="2"/>
  <c r="C215" i="2"/>
  <c r="B215" i="2"/>
  <c r="A215" i="2"/>
  <c r="O214" i="2"/>
  <c r="N214" i="2"/>
  <c r="M214" i="2"/>
  <c r="L214" i="2"/>
  <c r="K214" i="2"/>
  <c r="J214" i="2"/>
  <c r="I214" i="2"/>
  <c r="H214" i="2"/>
  <c r="G214" i="2"/>
  <c r="F214" i="2"/>
  <c r="E214" i="2"/>
  <c r="D214" i="2"/>
  <c r="C214" i="2"/>
  <c r="B214" i="2"/>
  <c r="A214" i="2"/>
  <c r="O213" i="2"/>
  <c r="N213" i="2"/>
  <c r="M213" i="2"/>
  <c r="L213" i="2"/>
  <c r="K213" i="2"/>
  <c r="J213" i="2"/>
  <c r="I213" i="2"/>
  <c r="H213" i="2"/>
  <c r="G213" i="2"/>
  <c r="F213" i="2"/>
  <c r="E213" i="2"/>
  <c r="D213" i="2"/>
  <c r="C213" i="2"/>
  <c r="B213" i="2"/>
  <c r="A213" i="2"/>
  <c r="O212" i="2"/>
  <c r="N212" i="2"/>
  <c r="M212" i="2"/>
  <c r="L212" i="2"/>
  <c r="K212" i="2"/>
  <c r="J212" i="2"/>
  <c r="I212" i="2"/>
  <c r="H212" i="2"/>
  <c r="G212" i="2"/>
  <c r="F212" i="2"/>
  <c r="E212" i="2"/>
  <c r="D212" i="2"/>
  <c r="C212" i="2"/>
  <c r="B212" i="2"/>
  <c r="A212" i="2"/>
  <c r="O211" i="2"/>
  <c r="N211" i="2"/>
  <c r="M211" i="2"/>
  <c r="L211" i="2"/>
  <c r="K211" i="2"/>
  <c r="J211" i="2"/>
  <c r="I211" i="2"/>
  <c r="H211" i="2"/>
  <c r="G211" i="2"/>
  <c r="F211" i="2"/>
  <c r="E211" i="2"/>
  <c r="D211" i="2"/>
  <c r="C211" i="2"/>
  <c r="B211" i="2"/>
  <c r="A211" i="2"/>
  <c r="O210" i="2"/>
  <c r="N210" i="2"/>
  <c r="M210" i="2"/>
  <c r="L210" i="2"/>
  <c r="K210" i="2"/>
  <c r="J210" i="2"/>
  <c r="I210" i="2"/>
  <c r="H210" i="2"/>
  <c r="G210" i="2"/>
  <c r="F210" i="2"/>
  <c r="E210" i="2"/>
  <c r="D210" i="2"/>
  <c r="C210" i="2"/>
  <c r="B210" i="2"/>
  <c r="A210" i="2"/>
  <c r="O209" i="2"/>
  <c r="N209" i="2"/>
  <c r="M209" i="2"/>
  <c r="L209" i="2"/>
  <c r="K209" i="2"/>
  <c r="J209" i="2"/>
  <c r="I209" i="2"/>
  <c r="H209" i="2"/>
  <c r="G209" i="2"/>
  <c r="F209" i="2"/>
  <c r="E209" i="2"/>
  <c r="D209" i="2"/>
  <c r="C209" i="2"/>
  <c r="B209" i="2"/>
  <c r="A209" i="2"/>
  <c r="O208" i="2"/>
  <c r="N208" i="2"/>
  <c r="M208" i="2"/>
  <c r="L208" i="2"/>
  <c r="K208" i="2"/>
  <c r="J208" i="2"/>
  <c r="G208" i="2"/>
  <c r="F208" i="2"/>
  <c r="E208" i="2"/>
  <c r="D208" i="2"/>
  <c r="C208" i="2"/>
  <c r="B208" i="2"/>
  <c r="A208" i="2"/>
  <c r="O207" i="2"/>
  <c r="N207" i="2"/>
  <c r="M207" i="2"/>
  <c r="L207" i="2"/>
  <c r="K207" i="2"/>
  <c r="J207" i="2"/>
  <c r="I207" i="2"/>
  <c r="H207" i="2"/>
  <c r="G207" i="2"/>
  <c r="F207" i="2"/>
  <c r="E207" i="2"/>
  <c r="D207" i="2"/>
  <c r="C207" i="2"/>
  <c r="B207" i="2"/>
  <c r="A207" i="2"/>
  <c r="O206" i="2"/>
  <c r="N206" i="2"/>
  <c r="M206" i="2"/>
  <c r="L206" i="2"/>
  <c r="K206" i="2"/>
  <c r="J206" i="2"/>
  <c r="I206" i="2"/>
  <c r="H206" i="2"/>
  <c r="G206" i="2"/>
  <c r="F206" i="2"/>
  <c r="E206" i="2"/>
  <c r="D206" i="2"/>
  <c r="C206" i="2"/>
  <c r="B206" i="2"/>
  <c r="A206" i="2"/>
  <c r="O205" i="2"/>
  <c r="N205" i="2"/>
  <c r="M205" i="2"/>
  <c r="L205" i="2"/>
  <c r="K205" i="2"/>
  <c r="J205" i="2"/>
  <c r="I205" i="2"/>
  <c r="H205" i="2"/>
  <c r="G205" i="2"/>
  <c r="F205" i="2"/>
  <c r="E205" i="2"/>
  <c r="D205" i="2"/>
  <c r="C205" i="2"/>
  <c r="B205" i="2"/>
  <c r="A205" i="2"/>
  <c r="O204" i="2"/>
  <c r="N204" i="2"/>
  <c r="M204" i="2"/>
  <c r="L204" i="2"/>
  <c r="K204" i="2"/>
  <c r="J204" i="2"/>
  <c r="I204" i="2"/>
  <c r="H204" i="2"/>
  <c r="G204" i="2"/>
  <c r="F204" i="2"/>
  <c r="E204" i="2"/>
  <c r="D204" i="2"/>
  <c r="C204" i="2"/>
  <c r="B204" i="2"/>
  <c r="A204" i="2"/>
  <c r="O203" i="2"/>
  <c r="N203" i="2"/>
  <c r="M203" i="2"/>
  <c r="L203" i="2"/>
  <c r="K203" i="2"/>
  <c r="J203" i="2"/>
  <c r="I203" i="2"/>
  <c r="H203" i="2"/>
  <c r="G203" i="2"/>
  <c r="F203" i="2"/>
  <c r="E203" i="2"/>
  <c r="D203" i="2"/>
  <c r="C203" i="2"/>
  <c r="B203" i="2"/>
  <c r="A203" i="2"/>
  <c r="O202" i="2"/>
  <c r="N202" i="2"/>
  <c r="M202" i="2"/>
  <c r="K202" i="2"/>
  <c r="J202" i="2"/>
  <c r="I202" i="2"/>
  <c r="H202" i="2"/>
  <c r="G202" i="2"/>
  <c r="F202" i="2"/>
  <c r="E202" i="2"/>
  <c r="D202" i="2"/>
  <c r="C202" i="2"/>
  <c r="B202" i="2"/>
  <c r="A202" i="2"/>
  <c r="O201" i="2"/>
  <c r="N201" i="2"/>
  <c r="M201" i="2"/>
  <c r="L201" i="2"/>
  <c r="K201" i="2"/>
  <c r="J201" i="2"/>
  <c r="I201" i="2"/>
  <c r="H201" i="2"/>
  <c r="G201" i="2"/>
  <c r="F201" i="2"/>
  <c r="E201" i="2"/>
  <c r="D201" i="2"/>
  <c r="C201" i="2"/>
  <c r="B201" i="2"/>
  <c r="A201" i="2"/>
  <c r="O200" i="2"/>
  <c r="N200" i="2"/>
  <c r="M200" i="2"/>
  <c r="L200" i="2"/>
  <c r="K200" i="2"/>
  <c r="J200" i="2"/>
  <c r="I200" i="2"/>
  <c r="H200" i="2"/>
  <c r="G200" i="2"/>
  <c r="F200" i="2"/>
  <c r="E200" i="2"/>
  <c r="D200" i="2"/>
  <c r="C200" i="2"/>
  <c r="B200" i="2"/>
  <c r="A200" i="2"/>
  <c r="O199" i="2"/>
  <c r="N199" i="2"/>
  <c r="M199" i="2"/>
  <c r="L199" i="2"/>
  <c r="K199" i="2"/>
  <c r="J199" i="2"/>
  <c r="I199" i="2"/>
  <c r="H199" i="2"/>
  <c r="G199" i="2"/>
  <c r="F199" i="2"/>
  <c r="E199" i="2"/>
  <c r="D199" i="2"/>
  <c r="C199" i="2"/>
  <c r="B199" i="2"/>
  <c r="A199" i="2"/>
  <c r="O198" i="2"/>
  <c r="N198" i="2"/>
  <c r="M198" i="2"/>
  <c r="K198" i="2"/>
  <c r="J198" i="2"/>
  <c r="I198" i="2"/>
  <c r="H198" i="2"/>
  <c r="G198" i="2"/>
  <c r="F198" i="2"/>
  <c r="E198" i="2"/>
  <c r="D198" i="2"/>
  <c r="C198" i="2"/>
  <c r="B198" i="2"/>
  <c r="A198" i="2"/>
  <c r="O197" i="2"/>
  <c r="N197" i="2"/>
  <c r="M197" i="2"/>
  <c r="L197" i="2"/>
  <c r="K197" i="2"/>
  <c r="J197" i="2"/>
  <c r="G197" i="2"/>
  <c r="F197" i="2"/>
  <c r="E197" i="2"/>
  <c r="D197" i="2"/>
  <c r="C197" i="2"/>
  <c r="B197" i="2"/>
  <c r="A197" i="2"/>
  <c r="O196" i="2"/>
  <c r="N196" i="2"/>
  <c r="M196" i="2"/>
  <c r="L196" i="2"/>
  <c r="K196" i="2"/>
  <c r="J196" i="2"/>
  <c r="I196" i="2"/>
  <c r="H196" i="2"/>
  <c r="G196" i="2"/>
  <c r="F196" i="2"/>
  <c r="E196" i="2"/>
  <c r="D196" i="2"/>
  <c r="C196" i="2"/>
  <c r="B196" i="2"/>
  <c r="A196" i="2"/>
  <c r="O195" i="2"/>
  <c r="N195" i="2"/>
  <c r="M195" i="2"/>
  <c r="L195" i="2"/>
  <c r="K195" i="2"/>
  <c r="J195" i="2"/>
  <c r="I195" i="2"/>
  <c r="H195" i="2"/>
  <c r="G195" i="2"/>
  <c r="F195" i="2"/>
  <c r="E195" i="2"/>
  <c r="D195" i="2"/>
  <c r="C195" i="2"/>
  <c r="B195" i="2"/>
  <c r="A195" i="2"/>
  <c r="O194" i="2"/>
  <c r="N194" i="2"/>
  <c r="M194" i="2"/>
  <c r="L194" i="2"/>
  <c r="K194" i="2"/>
  <c r="J194" i="2"/>
  <c r="I194" i="2"/>
  <c r="H194" i="2"/>
  <c r="G194" i="2"/>
  <c r="F194" i="2"/>
  <c r="E194" i="2"/>
  <c r="D194" i="2"/>
  <c r="C194" i="2"/>
  <c r="B194" i="2"/>
  <c r="A194" i="2"/>
  <c r="O193" i="2"/>
  <c r="N193" i="2"/>
  <c r="M193" i="2"/>
  <c r="L193" i="2"/>
  <c r="K193" i="2"/>
  <c r="J193" i="2"/>
  <c r="I193" i="2"/>
  <c r="H193" i="2"/>
  <c r="G193" i="2"/>
  <c r="F193" i="2"/>
  <c r="E193" i="2"/>
  <c r="D193" i="2"/>
  <c r="C193" i="2"/>
  <c r="B193" i="2"/>
  <c r="A193" i="2"/>
  <c r="O192" i="2"/>
  <c r="N192" i="2"/>
  <c r="M192" i="2"/>
  <c r="L192" i="2"/>
  <c r="K192" i="2"/>
  <c r="J192" i="2"/>
  <c r="I192" i="2"/>
  <c r="H192" i="2"/>
  <c r="G192" i="2"/>
  <c r="F192" i="2"/>
  <c r="E192" i="2"/>
  <c r="D192" i="2"/>
  <c r="C192" i="2"/>
  <c r="B192" i="2"/>
  <c r="A192" i="2"/>
  <c r="O191" i="2"/>
  <c r="N191" i="2"/>
  <c r="M191" i="2"/>
  <c r="L191" i="2"/>
  <c r="K191" i="2"/>
  <c r="J191" i="2"/>
  <c r="I191" i="2"/>
  <c r="H191" i="2"/>
  <c r="G191" i="2"/>
  <c r="F191" i="2"/>
  <c r="E191" i="2"/>
  <c r="D191" i="2"/>
  <c r="C191" i="2"/>
  <c r="B191" i="2"/>
  <c r="A191" i="2"/>
  <c r="O190" i="2"/>
  <c r="N190" i="2"/>
  <c r="M190" i="2"/>
  <c r="L190" i="2"/>
  <c r="K190" i="2"/>
  <c r="J190" i="2"/>
  <c r="I190" i="2"/>
  <c r="H190" i="2"/>
  <c r="G190" i="2"/>
  <c r="F190" i="2"/>
  <c r="E190" i="2"/>
  <c r="D190" i="2"/>
  <c r="C190" i="2"/>
  <c r="B190" i="2"/>
  <c r="A190" i="2"/>
  <c r="O189" i="2"/>
  <c r="N189" i="2"/>
  <c r="M189" i="2"/>
  <c r="L189" i="2"/>
  <c r="K189" i="2"/>
  <c r="J189" i="2"/>
  <c r="I189" i="2"/>
  <c r="H189" i="2"/>
  <c r="G189" i="2"/>
  <c r="F189" i="2"/>
  <c r="E189" i="2"/>
  <c r="D189" i="2"/>
  <c r="C189" i="2"/>
  <c r="B189" i="2"/>
  <c r="A189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A188" i="2"/>
  <c r="O187" i="2"/>
  <c r="N187" i="2"/>
  <c r="M187" i="2"/>
  <c r="L187" i="2"/>
  <c r="K187" i="2"/>
  <c r="J187" i="2"/>
  <c r="I187" i="2"/>
  <c r="H187" i="2"/>
  <c r="G187" i="2"/>
  <c r="F187" i="2"/>
  <c r="E187" i="2"/>
  <c r="D187" i="2"/>
  <c r="C187" i="2"/>
  <c r="B187" i="2"/>
  <c r="A187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C186" i="2"/>
  <c r="B186" i="2"/>
  <c r="A186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C185" i="2"/>
  <c r="B185" i="2"/>
  <c r="A185" i="2"/>
  <c r="O184" i="2"/>
  <c r="N184" i="2"/>
  <c r="M184" i="2"/>
  <c r="L184" i="2"/>
  <c r="K184" i="2"/>
  <c r="J184" i="2"/>
  <c r="G184" i="2"/>
  <c r="F184" i="2"/>
  <c r="E184" i="2"/>
  <c r="D184" i="2"/>
  <c r="C184" i="2"/>
  <c r="B184" i="2"/>
  <c r="A184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C183" i="2"/>
  <c r="B183" i="2"/>
  <c r="A183" i="2"/>
  <c r="O182" i="2"/>
  <c r="N182" i="2"/>
  <c r="M182" i="2"/>
  <c r="L182" i="2"/>
  <c r="K182" i="2"/>
  <c r="J182" i="2"/>
  <c r="I182" i="2"/>
  <c r="H182" i="2"/>
  <c r="G182" i="2"/>
  <c r="F182" i="2"/>
  <c r="E182" i="2"/>
  <c r="D182" i="2"/>
  <c r="C182" i="2"/>
  <c r="B182" i="2"/>
  <c r="A182" i="2"/>
  <c r="O181" i="2"/>
  <c r="N181" i="2"/>
  <c r="M181" i="2"/>
  <c r="L181" i="2"/>
  <c r="K181" i="2"/>
  <c r="J181" i="2"/>
  <c r="I181" i="2"/>
  <c r="H181" i="2"/>
  <c r="G181" i="2"/>
  <c r="F181" i="2"/>
  <c r="E181" i="2"/>
  <c r="D181" i="2"/>
  <c r="C181" i="2"/>
  <c r="B181" i="2"/>
  <c r="A181" i="2"/>
  <c r="O180" i="2"/>
  <c r="N180" i="2"/>
  <c r="M180" i="2"/>
  <c r="L180" i="2"/>
  <c r="K180" i="2"/>
  <c r="J180" i="2"/>
  <c r="I180" i="2"/>
  <c r="H180" i="2"/>
  <c r="G180" i="2"/>
  <c r="F180" i="2"/>
  <c r="E180" i="2"/>
  <c r="D180" i="2"/>
  <c r="C180" i="2"/>
  <c r="B180" i="2"/>
  <c r="A180" i="2"/>
  <c r="O179" i="2"/>
  <c r="N179" i="2"/>
  <c r="M179" i="2"/>
  <c r="L179" i="2"/>
  <c r="K179" i="2"/>
  <c r="J179" i="2"/>
  <c r="I179" i="2"/>
  <c r="H179" i="2"/>
  <c r="G179" i="2"/>
  <c r="F179" i="2"/>
  <c r="E179" i="2"/>
  <c r="D179" i="2"/>
  <c r="C179" i="2"/>
  <c r="B179" i="2"/>
  <c r="A179" i="2"/>
  <c r="O178" i="2"/>
  <c r="N178" i="2"/>
  <c r="M178" i="2"/>
  <c r="K178" i="2"/>
  <c r="J178" i="2"/>
  <c r="I178" i="2"/>
  <c r="H178" i="2"/>
  <c r="G178" i="2"/>
  <c r="F178" i="2"/>
  <c r="E178" i="2"/>
  <c r="D178" i="2"/>
  <c r="C178" i="2"/>
  <c r="B178" i="2"/>
  <c r="A178" i="2"/>
  <c r="O177" i="2"/>
  <c r="N177" i="2"/>
  <c r="M177" i="2"/>
  <c r="L177" i="2"/>
  <c r="K177" i="2"/>
  <c r="J177" i="2"/>
  <c r="G177" i="2"/>
  <c r="F177" i="2"/>
  <c r="E177" i="2"/>
  <c r="D177" i="2"/>
  <c r="C177" i="2"/>
  <c r="B177" i="2"/>
  <c r="A177" i="2"/>
  <c r="O176" i="2"/>
  <c r="N176" i="2"/>
  <c r="M176" i="2"/>
  <c r="L176" i="2"/>
  <c r="K176" i="2"/>
  <c r="J176" i="2"/>
  <c r="I176" i="2"/>
  <c r="H176" i="2"/>
  <c r="G176" i="2"/>
  <c r="F176" i="2"/>
  <c r="E176" i="2"/>
  <c r="D176" i="2"/>
  <c r="C176" i="2"/>
  <c r="B176" i="2"/>
  <c r="A176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C175" i="2"/>
  <c r="B175" i="2"/>
  <c r="A175" i="2"/>
  <c r="O174" i="2"/>
  <c r="N174" i="2"/>
  <c r="M174" i="2"/>
  <c r="L174" i="2"/>
  <c r="K174" i="2"/>
  <c r="J174" i="2"/>
  <c r="G174" i="2"/>
  <c r="F174" i="2"/>
  <c r="E174" i="2"/>
  <c r="D174" i="2"/>
  <c r="C174" i="2"/>
  <c r="B174" i="2"/>
  <c r="A174" i="2"/>
  <c r="O173" i="2"/>
  <c r="N173" i="2"/>
  <c r="M173" i="2"/>
  <c r="L173" i="2"/>
  <c r="K173" i="2"/>
  <c r="J173" i="2"/>
  <c r="I173" i="2"/>
  <c r="H173" i="2"/>
  <c r="G173" i="2"/>
  <c r="F173" i="2"/>
  <c r="E173" i="2"/>
  <c r="D173" i="2"/>
  <c r="C173" i="2"/>
  <c r="B173" i="2"/>
  <c r="A173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C172" i="2"/>
  <c r="B172" i="2"/>
  <c r="A172" i="2"/>
  <c r="O171" i="2"/>
  <c r="N171" i="2"/>
  <c r="M171" i="2"/>
  <c r="L171" i="2"/>
  <c r="K171" i="2"/>
  <c r="J171" i="2"/>
  <c r="I171" i="2"/>
  <c r="H171" i="2"/>
  <c r="G171" i="2"/>
  <c r="F171" i="2"/>
  <c r="E171" i="2"/>
  <c r="D171" i="2"/>
  <c r="C171" i="2"/>
  <c r="B171" i="2"/>
  <c r="A171" i="2"/>
  <c r="O170" i="2"/>
  <c r="N170" i="2"/>
  <c r="M170" i="2"/>
  <c r="K170" i="2"/>
  <c r="J170" i="2"/>
  <c r="I170" i="2"/>
  <c r="G170" i="2"/>
  <c r="F170" i="2"/>
  <c r="E170" i="2"/>
  <c r="D170" i="2"/>
  <c r="C170" i="2"/>
  <c r="B170" i="2"/>
  <c r="A170" i="2"/>
  <c r="O169" i="2"/>
  <c r="N169" i="2"/>
  <c r="M169" i="2"/>
  <c r="L169" i="2"/>
  <c r="K169" i="2"/>
  <c r="J169" i="2"/>
  <c r="G169" i="2"/>
  <c r="F169" i="2"/>
  <c r="E169" i="2"/>
  <c r="D169" i="2"/>
  <c r="C169" i="2"/>
  <c r="B169" i="2"/>
  <c r="A169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B168" i="2"/>
  <c r="A168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A167" i="2"/>
  <c r="O166" i="2"/>
  <c r="N166" i="2"/>
  <c r="M166" i="2"/>
  <c r="L166" i="2"/>
  <c r="K166" i="2"/>
  <c r="J166" i="2"/>
  <c r="G166" i="2"/>
  <c r="F166" i="2"/>
  <c r="E166" i="2"/>
  <c r="D166" i="2"/>
  <c r="C166" i="2"/>
  <c r="B166" i="2"/>
  <c r="A166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C165" i="2"/>
  <c r="B165" i="2"/>
  <c r="A165" i="2"/>
  <c r="O164" i="2"/>
  <c r="N164" i="2"/>
  <c r="M164" i="2"/>
  <c r="L164" i="2"/>
  <c r="K164" i="2"/>
  <c r="J164" i="2"/>
  <c r="G164" i="2"/>
  <c r="F164" i="2"/>
  <c r="E164" i="2"/>
  <c r="D164" i="2"/>
  <c r="C164" i="2"/>
  <c r="B164" i="2"/>
  <c r="A164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B163" i="2"/>
  <c r="A163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C162" i="2"/>
  <c r="B162" i="2"/>
  <c r="A162" i="2"/>
  <c r="O161" i="2"/>
  <c r="N161" i="2"/>
  <c r="M161" i="2"/>
  <c r="L161" i="2"/>
  <c r="K161" i="2"/>
  <c r="J161" i="2"/>
  <c r="I161" i="2"/>
  <c r="H161" i="2"/>
  <c r="G161" i="2"/>
  <c r="F161" i="2"/>
  <c r="E161" i="2"/>
  <c r="C161" i="2"/>
  <c r="B161" i="2"/>
  <c r="A161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C160" i="2"/>
  <c r="B160" i="2"/>
  <c r="A160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C159" i="2"/>
  <c r="B159" i="2"/>
  <c r="A159" i="2"/>
  <c r="O158" i="2"/>
  <c r="N158" i="2"/>
  <c r="M158" i="2"/>
  <c r="L158" i="2"/>
  <c r="K158" i="2"/>
  <c r="J158" i="2"/>
  <c r="G158" i="2"/>
  <c r="F158" i="2"/>
  <c r="E158" i="2"/>
  <c r="D158" i="2"/>
  <c r="C158" i="2"/>
  <c r="B158" i="2"/>
  <c r="A158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C157" i="2"/>
  <c r="B157" i="2"/>
  <c r="A157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B156" i="2"/>
  <c r="A156" i="2"/>
  <c r="O155" i="2"/>
  <c r="N155" i="2"/>
  <c r="M155" i="2"/>
  <c r="K155" i="2"/>
  <c r="J155" i="2"/>
  <c r="I155" i="2"/>
  <c r="H155" i="2"/>
  <c r="G155" i="2"/>
  <c r="F155" i="2"/>
  <c r="E155" i="2"/>
  <c r="D155" i="2"/>
  <c r="C155" i="2"/>
  <c r="B155" i="2"/>
  <c r="A155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C154" i="2"/>
  <c r="B154" i="2"/>
  <c r="A154" i="2"/>
  <c r="O153" i="2"/>
  <c r="N153" i="2"/>
  <c r="M153" i="2"/>
  <c r="K153" i="2"/>
  <c r="J153" i="2"/>
  <c r="I153" i="2"/>
  <c r="H153" i="2"/>
  <c r="G153" i="2"/>
  <c r="F153" i="2"/>
  <c r="E153" i="2"/>
  <c r="D153" i="2"/>
  <c r="C153" i="2"/>
  <c r="B153" i="2"/>
  <c r="A153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B152" i="2"/>
  <c r="A152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C151" i="2"/>
  <c r="B151" i="2"/>
  <c r="A151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C150" i="2"/>
  <c r="B150" i="2"/>
  <c r="A150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C149" i="2"/>
  <c r="B149" i="2"/>
  <c r="A149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C148" i="2"/>
  <c r="B148" i="2"/>
  <c r="A148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B147" i="2"/>
  <c r="A147" i="2"/>
  <c r="O146" i="2"/>
  <c r="N146" i="2"/>
  <c r="M146" i="2"/>
  <c r="K146" i="2"/>
  <c r="J146" i="2"/>
  <c r="I146" i="2"/>
  <c r="H146" i="2"/>
  <c r="G146" i="2"/>
  <c r="F146" i="2"/>
  <c r="E146" i="2"/>
  <c r="D146" i="2"/>
  <c r="C146" i="2"/>
  <c r="B146" i="2"/>
  <c r="A146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B145" i="2"/>
  <c r="A145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B144" i="2"/>
  <c r="A144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B143" i="2"/>
  <c r="A143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B142" i="2"/>
  <c r="A142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B141" i="2"/>
  <c r="A141" i="2"/>
  <c r="O140" i="2"/>
  <c r="N140" i="2"/>
  <c r="M140" i="2"/>
  <c r="K140" i="2"/>
  <c r="J140" i="2"/>
  <c r="I140" i="2"/>
  <c r="H140" i="2"/>
  <c r="G140" i="2"/>
  <c r="F140" i="2"/>
  <c r="E140" i="2"/>
  <c r="D140" i="2"/>
  <c r="C140" i="2"/>
  <c r="B140" i="2"/>
  <c r="A140" i="2"/>
  <c r="O139" i="2"/>
  <c r="N139" i="2"/>
  <c r="M139" i="2"/>
  <c r="L139" i="2"/>
  <c r="K139" i="2"/>
  <c r="J139" i="2"/>
  <c r="I139" i="2"/>
  <c r="H139" i="2"/>
  <c r="G139" i="2"/>
  <c r="F139" i="2"/>
  <c r="E139" i="2"/>
  <c r="D139" i="2"/>
  <c r="C139" i="2"/>
  <c r="B139" i="2"/>
  <c r="A139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C138" i="2"/>
  <c r="B138" i="2"/>
  <c r="A138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A137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C136" i="2"/>
  <c r="B136" i="2"/>
  <c r="A136" i="2"/>
  <c r="O135" i="2"/>
  <c r="N135" i="2"/>
  <c r="M135" i="2"/>
  <c r="L135" i="2"/>
  <c r="K135" i="2"/>
  <c r="J135" i="2"/>
  <c r="G135" i="2"/>
  <c r="F135" i="2"/>
  <c r="E135" i="2"/>
  <c r="D135" i="2"/>
  <c r="C135" i="2"/>
  <c r="B135" i="2"/>
  <c r="A135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C134" i="2"/>
  <c r="B134" i="2"/>
  <c r="A134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C133" i="2"/>
  <c r="B133" i="2"/>
  <c r="A133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B132" i="2"/>
  <c r="A132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C131" i="2"/>
  <c r="B131" i="2"/>
  <c r="A131" i="2"/>
  <c r="O130" i="2"/>
  <c r="N130" i="2"/>
  <c r="M130" i="2"/>
  <c r="K130" i="2"/>
  <c r="J130" i="2"/>
  <c r="G130" i="2"/>
  <c r="F130" i="2"/>
  <c r="E130" i="2"/>
  <c r="D130" i="2"/>
  <c r="C130" i="2"/>
  <c r="B130" i="2"/>
  <c r="A130" i="2"/>
  <c r="O129" i="2"/>
  <c r="N129" i="2"/>
  <c r="M129" i="2"/>
  <c r="K129" i="2"/>
  <c r="J129" i="2"/>
  <c r="I129" i="2"/>
  <c r="H129" i="2"/>
  <c r="G129" i="2"/>
  <c r="F129" i="2"/>
  <c r="E129" i="2"/>
  <c r="D129" i="2"/>
  <c r="C129" i="2"/>
  <c r="B129" i="2"/>
  <c r="A129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B128" i="2"/>
  <c r="A128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B127" i="2"/>
  <c r="A127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B126" i="2"/>
  <c r="A126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B125" i="2"/>
  <c r="A125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A124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B123" i="2"/>
  <c r="A123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B122" i="2"/>
  <c r="A122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B121" i="2"/>
  <c r="A121" i="2"/>
  <c r="O120" i="2"/>
  <c r="N120" i="2"/>
  <c r="M120" i="2"/>
  <c r="L120" i="2"/>
  <c r="K120" i="2"/>
  <c r="J120" i="2"/>
  <c r="G120" i="2"/>
  <c r="F120" i="2"/>
  <c r="E120" i="2"/>
  <c r="D120" i="2"/>
  <c r="C120" i="2"/>
  <c r="B120" i="2"/>
  <c r="A120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A119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B118" i="2"/>
  <c r="A118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A117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A116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A115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A114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A113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A112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A111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A110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A109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A108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A107" i="2"/>
  <c r="O106" i="2"/>
  <c r="N106" i="2"/>
  <c r="M106" i="2"/>
  <c r="L106" i="2"/>
  <c r="K106" i="2"/>
  <c r="J106" i="2"/>
  <c r="G106" i="2"/>
  <c r="F106" i="2"/>
  <c r="E106" i="2"/>
  <c r="D106" i="2"/>
  <c r="C106" i="2"/>
  <c r="B106" i="2"/>
  <c r="A106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A105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A104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A103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A102" i="2"/>
  <c r="O101" i="2"/>
  <c r="N101" i="2"/>
  <c r="M101" i="2"/>
  <c r="K101" i="2"/>
  <c r="J101" i="2"/>
  <c r="G101" i="2"/>
  <c r="F101" i="2"/>
  <c r="E101" i="2"/>
  <c r="D101" i="2"/>
  <c r="C101" i="2"/>
  <c r="B101" i="2"/>
  <c r="A101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A100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B99" i="2"/>
  <c r="A99" i="2"/>
  <c r="O98" i="2"/>
  <c r="N98" i="2"/>
  <c r="M98" i="2"/>
  <c r="L98" i="2"/>
  <c r="K98" i="2"/>
  <c r="J98" i="2"/>
  <c r="G98" i="2"/>
  <c r="F98" i="2"/>
  <c r="E98" i="2"/>
  <c r="D98" i="2"/>
  <c r="C98" i="2"/>
  <c r="B98" i="2"/>
  <c r="A98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B97" i="2"/>
  <c r="A97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B96" i="2"/>
  <c r="A96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A95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B94" i="2"/>
  <c r="A94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B93" i="2"/>
  <c r="A93" i="2"/>
  <c r="O92" i="2"/>
  <c r="N92" i="2"/>
  <c r="M92" i="2"/>
  <c r="L92" i="2"/>
  <c r="K92" i="2"/>
  <c r="J92" i="2"/>
  <c r="G92" i="2"/>
  <c r="F92" i="2"/>
  <c r="E92" i="2"/>
  <c r="D92" i="2"/>
  <c r="C92" i="2"/>
  <c r="B92" i="2"/>
  <c r="A92" i="2"/>
  <c r="O91" i="2"/>
  <c r="N91" i="2"/>
  <c r="M91" i="2"/>
  <c r="L91" i="2"/>
  <c r="K91" i="2"/>
  <c r="J91" i="2"/>
  <c r="G91" i="2"/>
  <c r="F91" i="2"/>
  <c r="E91" i="2"/>
  <c r="D91" i="2"/>
  <c r="C91" i="2"/>
  <c r="B91" i="2"/>
  <c r="A91" i="2"/>
  <c r="O90" i="2"/>
  <c r="N90" i="2"/>
  <c r="M90" i="2"/>
  <c r="L90" i="2"/>
  <c r="K90" i="2"/>
  <c r="J90" i="2"/>
  <c r="G90" i="2"/>
  <c r="F90" i="2"/>
  <c r="E90" i="2"/>
  <c r="D90" i="2"/>
  <c r="C90" i="2"/>
  <c r="B90" i="2"/>
  <c r="A90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A89" i="2"/>
  <c r="O88" i="2"/>
  <c r="N88" i="2"/>
  <c r="M88" i="2"/>
  <c r="L88" i="2"/>
  <c r="K88" i="2"/>
  <c r="J88" i="2"/>
  <c r="I88" i="2"/>
  <c r="H88" i="2"/>
  <c r="G88" i="2"/>
  <c r="F88" i="2"/>
  <c r="E88" i="2"/>
  <c r="C88" i="2"/>
  <c r="B88" i="2"/>
  <c r="A88" i="2"/>
  <c r="O87" i="2"/>
  <c r="N87" i="2"/>
  <c r="M87" i="2"/>
  <c r="L87" i="2"/>
  <c r="K87" i="2"/>
  <c r="J87" i="2"/>
  <c r="I87" i="2"/>
  <c r="H87" i="2"/>
  <c r="G87" i="2"/>
  <c r="F87" i="2"/>
  <c r="E87" i="2"/>
  <c r="C87" i="2"/>
  <c r="B87" i="2"/>
  <c r="A87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B86" i="2"/>
  <c r="A86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A85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A84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A83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A82" i="2"/>
  <c r="O81" i="2"/>
  <c r="N81" i="2"/>
  <c r="M81" i="2"/>
  <c r="L81" i="2"/>
  <c r="K81" i="2"/>
  <c r="J81" i="2"/>
  <c r="G81" i="2"/>
  <c r="F81" i="2"/>
  <c r="E81" i="2"/>
  <c r="D81" i="2"/>
  <c r="C81" i="2"/>
  <c r="B81" i="2"/>
  <c r="A81" i="2"/>
  <c r="O80" i="2"/>
  <c r="N80" i="2"/>
  <c r="M80" i="2"/>
  <c r="L80" i="2"/>
  <c r="K80" i="2"/>
  <c r="J80" i="2"/>
  <c r="G80" i="2"/>
  <c r="F80" i="2"/>
  <c r="E80" i="2"/>
  <c r="D80" i="2"/>
  <c r="C80" i="2"/>
  <c r="B80" i="2"/>
  <c r="A80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A79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A78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A77" i="2"/>
  <c r="O76" i="2"/>
  <c r="N76" i="2"/>
  <c r="M76" i="2"/>
  <c r="L76" i="2"/>
  <c r="K76" i="2"/>
  <c r="J76" i="2"/>
  <c r="G76" i="2"/>
  <c r="F76" i="2"/>
  <c r="E76" i="2"/>
  <c r="D76" i="2"/>
  <c r="C76" i="2"/>
  <c r="B76" i="2"/>
  <c r="A76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A75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A74" i="2"/>
  <c r="O73" i="2"/>
  <c r="N73" i="2"/>
  <c r="M73" i="2"/>
  <c r="L73" i="2"/>
  <c r="K73" i="2"/>
  <c r="J73" i="2"/>
  <c r="G73" i="2"/>
  <c r="F73" i="2"/>
  <c r="E73" i="2"/>
  <c r="C73" i="2"/>
  <c r="B73" i="2"/>
  <c r="A73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A72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A71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A70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A69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A68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A67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A66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A65" i="2"/>
  <c r="O64" i="2"/>
  <c r="N64" i="2"/>
  <c r="M64" i="2"/>
  <c r="K64" i="2"/>
  <c r="J64" i="2"/>
  <c r="I64" i="2"/>
  <c r="H64" i="2"/>
  <c r="G64" i="2"/>
  <c r="F64" i="2"/>
  <c r="E64" i="2"/>
  <c r="D64" i="2"/>
  <c r="C64" i="2"/>
  <c r="B64" i="2"/>
  <c r="A64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A63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A62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A61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A60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A59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A58" i="2"/>
  <c r="O57" i="2"/>
  <c r="N57" i="2"/>
  <c r="M57" i="2"/>
  <c r="K57" i="2"/>
  <c r="J57" i="2"/>
  <c r="I57" i="2"/>
  <c r="H57" i="2"/>
  <c r="G57" i="2"/>
  <c r="F57" i="2"/>
  <c r="E57" i="2"/>
  <c r="D57" i="2"/>
  <c r="C57" i="2"/>
  <c r="B57" i="2"/>
  <c r="A57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A56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A55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A54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A53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52" i="2"/>
  <c r="O51" i="2"/>
  <c r="N51" i="2"/>
  <c r="M51" i="2"/>
  <c r="L51" i="2"/>
  <c r="K51" i="2"/>
  <c r="J51" i="2"/>
  <c r="I51" i="2"/>
  <c r="H51" i="2"/>
  <c r="G51" i="2"/>
  <c r="F51" i="2"/>
  <c r="E51" i="2"/>
  <c r="C51" i="2"/>
  <c r="B51" i="2"/>
  <c r="A51" i="2"/>
  <c r="O50" i="2"/>
  <c r="N50" i="2"/>
  <c r="M50" i="2"/>
  <c r="K50" i="2"/>
  <c r="J50" i="2"/>
  <c r="I50" i="2"/>
  <c r="G50" i="2"/>
  <c r="F50" i="2"/>
  <c r="E50" i="2"/>
  <c r="D50" i="2"/>
  <c r="C50" i="2"/>
  <c r="B50" i="2"/>
  <c r="A50" i="2"/>
  <c r="O49" i="2"/>
  <c r="N49" i="2"/>
  <c r="M49" i="2"/>
  <c r="K49" i="2"/>
  <c r="J49" i="2"/>
  <c r="I49" i="2"/>
  <c r="G49" i="2"/>
  <c r="F49" i="2"/>
  <c r="E49" i="2"/>
  <c r="D49" i="2"/>
  <c r="C49" i="2"/>
  <c r="B49" i="2"/>
  <c r="A49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A48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47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A46" i="2"/>
  <c r="O45" i="2"/>
  <c r="N45" i="2"/>
  <c r="M45" i="2"/>
  <c r="K45" i="2"/>
  <c r="J45" i="2"/>
  <c r="I45" i="2"/>
  <c r="H45" i="2"/>
  <c r="G45" i="2"/>
  <c r="F45" i="2"/>
  <c r="E45" i="2"/>
  <c r="D45" i="2"/>
  <c r="C45" i="2"/>
  <c r="B45" i="2"/>
  <c r="A45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44" i="2"/>
  <c r="O43" i="2"/>
  <c r="N43" i="2"/>
  <c r="M43" i="2"/>
  <c r="K43" i="2"/>
  <c r="J43" i="2"/>
  <c r="I43" i="2"/>
  <c r="G43" i="2"/>
  <c r="F43" i="2"/>
  <c r="E43" i="2"/>
  <c r="D43" i="2"/>
  <c r="C43" i="2"/>
  <c r="B43" i="2"/>
  <c r="A43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42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A41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40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O37" i="2"/>
  <c r="N37" i="2"/>
  <c r="M37" i="2"/>
  <c r="K37" i="2"/>
  <c r="J37" i="2"/>
  <c r="I37" i="2"/>
  <c r="G37" i="2"/>
  <c r="F37" i="2"/>
  <c r="E37" i="2"/>
  <c r="C37" i="2"/>
  <c r="B37" i="2"/>
  <c r="A37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O35" i="2"/>
  <c r="N35" i="2"/>
  <c r="M35" i="2"/>
  <c r="K35" i="2"/>
  <c r="J35" i="2"/>
  <c r="I35" i="2"/>
  <c r="H35" i="2"/>
  <c r="G35" i="2"/>
  <c r="F35" i="2"/>
  <c r="E35" i="2"/>
  <c r="D35" i="2"/>
  <c r="C35" i="2"/>
  <c r="B35" i="2"/>
  <c r="A35" i="2"/>
  <c r="O34" i="2"/>
  <c r="N34" i="2"/>
  <c r="M34" i="2"/>
  <c r="K34" i="2"/>
  <c r="J34" i="2"/>
  <c r="I34" i="2"/>
  <c r="H34" i="2"/>
  <c r="G34" i="2"/>
  <c r="F34" i="2"/>
  <c r="E34" i="2"/>
  <c r="D34" i="2"/>
  <c r="C34" i="2"/>
  <c r="B34" i="2"/>
  <c r="A34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O32" i="2"/>
  <c r="N32" i="2"/>
  <c r="M32" i="2"/>
  <c r="K32" i="2"/>
  <c r="J32" i="2"/>
  <c r="G32" i="2"/>
  <c r="F32" i="2"/>
  <c r="E32" i="2"/>
  <c r="D32" i="2"/>
  <c r="C32" i="2"/>
  <c r="B32" i="2"/>
  <c r="A32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O26" i="2"/>
  <c r="N26" i="2"/>
  <c r="M26" i="2"/>
  <c r="K26" i="2"/>
  <c r="J26" i="2"/>
  <c r="I26" i="2"/>
  <c r="H26" i="2"/>
  <c r="G26" i="2"/>
  <c r="F26" i="2"/>
  <c r="E26" i="2"/>
  <c r="D26" i="2"/>
  <c r="C26" i="2"/>
  <c r="B26" i="2"/>
  <c r="A26" i="2"/>
  <c r="O25" i="2"/>
  <c r="N25" i="2"/>
  <c r="M25" i="2"/>
  <c r="L25" i="2"/>
  <c r="K25" i="2"/>
  <c r="J25" i="2"/>
  <c r="G25" i="2"/>
  <c r="F25" i="2"/>
  <c r="E25" i="2"/>
  <c r="D25" i="2"/>
  <c r="C25" i="2"/>
  <c r="B25" i="2"/>
  <c r="A25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A24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23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22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21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20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19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O17" i="2"/>
  <c r="N17" i="2"/>
  <c r="M17" i="2"/>
  <c r="L17" i="2"/>
  <c r="K17" i="2"/>
  <c r="J17" i="2"/>
  <c r="G17" i="2"/>
  <c r="F17" i="2"/>
  <c r="E17" i="2"/>
  <c r="D17" i="2"/>
  <c r="C17" i="2"/>
  <c r="B17" i="2"/>
  <c r="A17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O12" i="2"/>
  <c r="N12" i="2"/>
  <c r="M12" i="2"/>
  <c r="K12" i="2"/>
  <c r="J12" i="2"/>
  <c r="I12" i="2"/>
  <c r="H12" i="2"/>
  <c r="G12" i="2"/>
  <c r="F12" i="2"/>
  <c r="E12" i="2"/>
  <c r="D12" i="2"/>
  <c r="C12" i="2"/>
  <c r="B12" i="2"/>
  <c r="A12" i="2"/>
  <c r="O11" i="2"/>
  <c r="N11" i="2"/>
  <c r="M11" i="2"/>
  <c r="K11" i="2"/>
  <c r="J11" i="2"/>
  <c r="I11" i="2"/>
  <c r="H11" i="2"/>
  <c r="G11" i="2"/>
  <c r="F11" i="2"/>
  <c r="E11" i="2"/>
  <c r="D11" i="2"/>
  <c r="C11" i="2"/>
  <c r="B11" i="2"/>
  <c r="A11" i="2"/>
  <c r="O10" i="2"/>
  <c r="N10" i="2"/>
  <c r="M10" i="2"/>
  <c r="K10" i="2"/>
  <c r="J10" i="2"/>
  <c r="I10" i="2"/>
  <c r="H10" i="2"/>
  <c r="G10" i="2"/>
  <c r="F10" i="2"/>
  <c r="E10" i="2"/>
  <c r="D10" i="2"/>
  <c r="C10" i="2"/>
  <c r="B10" i="2"/>
  <c r="A10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9" i="2"/>
  <c r="O8" i="2"/>
  <c r="N8" i="2"/>
  <c r="M8" i="2"/>
  <c r="K8" i="2"/>
  <c r="J8" i="2"/>
  <c r="G8" i="2"/>
  <c r="F8" i="2"/>
  <c r="E8" i="2"/>
  <c r="D8" i="2"/>
  <c r="C8" i="2"/>
  <c r="B8" i="2"/>
  <c r="A8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7" i="2"/>
  <c r="O6" i="2"/>
  <c r="N6" i="2"/>
  <c r="M6" i="2"/>
  <c r="L6" i="2"/>
  <c r="K6" i="2"/>
  <c r="J6" i="2"/>
  <c r="I6" i="2"/>
  <c r="H6" i="2"/>
  <c r="G6" i="2"/>
  <c r="F6" i="2"/>
  <c r="E6" i="2"/>
  <c r="C6" i="2"/>
  <c r="B6" i="2"/>
  <c r="A6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4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A3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  <c r="O1" i="2"/>
  <c r="N1" i="2"/>
  <c r="M1" i="2"/>
  <c r="L1" i="2"/>
  <c r="K1" i="2"/>
  <c r="J1" i="2"/>
  <c r="I1" i="2"/>
  <c r="H1" i="2"/>
  <c r="G1" i="2"/>
  <c r="F1" i="2"/>
  <c r="E1" i="2"/>
  <c r="D1" i="2"/>
  <c r="C1" i="2"/>
  <c r="B1" i="2"/>
  <c r="A1" i="2"/>
  <c r="L40" i="1"/>
  <c r="L39" i="1"/>
  <c r="E3" i="3" l="1"/>
  <c r="G3" i="3"/>
  <c r="F3" i="5"/>
  <c r="E3" i="5"/>
  <c r="I3" i="3"/>
  <c r="H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55" authorId="0" shapeId="0" xr:uid="{00000000-0006-0000-0100-000001000000}">
      <text>
        <r>
          <rPr>
            <sz val="10"/>
            <color rgb="FF000000"/>
            <rFont val="Arial"/>
            <scheme val="minor"/>
          </rPr>
          <t>Should be 0
	-Joy Liu</t>
        </r>
      </text>
    </comment>
    <comment ref="G169" authorId="0" shapeId="0" xr:uid="{00000000-0006-0000-0100-000003000000}">
      <text>
        <r>
          <rPr>
            <sz val="10"/>
            <color rgb="FF000000"/>
            <rFont val="Arial"/>
            <scheme val="minor"/>
          </rPr>
          <t>同伴是，仁班慕美華。 Line ID是 mlin303
	-Joy Liu</t>
        </r>
      </text>
    </comment>
    <comment ref="J174" authorId="0" shapeId="0" xr:uid="{00000000-0006-0000-0100-000002000000}">
      <text>
        <r>
          <rPr>
            <sz val="10"/>
            <color rgb="FF000000"/>
            <rFont val="Arial"/>
            <scheme val="minor"/>
          </rPr>
          <t>Should be 0
	-Joy Liu</t>
        </r>
      </text>
    </comment>
    <comment ref="G216" authorId="0" shapeId="0" xr:uid="{00000000-0006-0000-0100-000004000000}">
      <text>
        <r>
          <rPr>
            <sz val="10"/>
            <color rgb="FF000000"/>
            <rFont val="Arial"/>
            <scheme val="minor"/>
          </rPr>
          <t>因行程變更 請取消我的野柳一日遊預約 謝謝
	-echo tan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4" authorId="0" shapeId="0" xr:uid="{00000000-0006-0000-0200-000002000000}">
      <text>
        <r>
          <rPr>
            <sz val="10"/>
            <color rgb="FF000000"/>
            <rFont val="Arial"/>
            <scheme val="minor"/>
          </rPr>
          <t>要參加10/28活動 如果不行則退出 因11/15不克參加 謝謝
	-Han-Gwo Yeh</t>
        </r>
      </text>
    </comment>
    <comment ref="I76" authorId="0" shapeId="0" xr:uid="{00000000-0006-0000-0200-000001000000}">
      <text>
        <r>
          <rPr>
            <sz val="10"/>
            <color rgb="FF000000"/>
            <rFont val="Arial"/>
            <scheme val="minor"/>
          </rPr>
          <t>Yes</t>
        </r>
      </text>
    </comment>
  </commentList>
</comments>
</file>

<file path=xl/sharedStrings.xml><?xml version="1.0" encoding="utf-8"?>
<sst xmlns="http://schemas.openxmlformats.org/spreadsheetml/2006/main" count="710" uniqueCount="251">
  <si>
    <t>[1975 五十重聚活動總名單] 說明</t>
  </si>
  <si>
    <t xml:space="preserve">此「五十重聚活動總名單」可以查看所有報名參加五十重聚活動的同學名單及活動項目. 也可以填寫想參加的故宮導覽日期, 以及瀑布(烏來 内洞)的車位組別. </t>
  </si>
  <si>
    <t>總名單</t>
  </si>
  <si>
    <t>[總名單] 列出所有報名重聚活動同學名單, 以及活動項目,人數和組別.</t>
  </si>
  <si>
    <t>依班級和報名順序排列</t>
  </si>
  <si>
    <t>故宮</t>
  </si>
  <si>
    <t>故宮導覽會安排兩個團 (10/28，11/15). 每個團以22人為限. 因爲人數有限, 只開放給同學參加.</t>
  </si>
  <si>
    <t>同學參加的日期是以原始報名順序來安排. 此tab 是按順序排列. 如果同學有更改報名, 仍然以最早時間戳記為準.</t>
  </si>
  <si>
    <t>兩個團的初步安排如下: 報名順序第1-22人是10/28; 第23-44人是11/15.</t>
  </si>
  <si>
    <t>同學可以填寫[同學preferred 日期] (H欄). 負責人會依照同學要求及名額數量盡量再做調整, 不過還是會以報名順序優先考慮.</t>
  </si>
  <si>
    <t>因爲外地來的同學大多數希望參加10/28, 所以希望可以參加11/15的同學盡量配合. 謝謝大家合作!</t>
  </si>
  <si>
    <t>負責人會把同學最後安排的日期登錄在 [負責人安排的日期] (G欄).</t>
  </si>
  <si>
    <t>故宮導覽需要有同學幫忙收費等事宜.願意幫忙的同學請在Comments 欄告知. 謝謝!</t>
  </si>
  <si>
    <t>請同學填寫:</t>
  </si>
  <si>
    <t>[同學preferred 日期] (H欄)</t>
  </si>
  <si>
    <t>如果沒有填寫, 由負責人以報名順序全權安排.</t>
  </si>
  <si>
    <t>[故宮晶華用餐 (Yes, Yes 素, No)] (I欄)</t>
  </si>
  <si>
    <t>[Comments] (J欄)</t>
  </si>
  <si>
    <t>瀑布</t>
  </si>
  <si>
    <t>烏來內洞 一日游會安排五部18人座車. 參加同學/親友會分為五組 (ABCDE). 不同時間出發,以免造成景點過度擁擠.</t>
  </si>
  <si>
    <t xml:space="preserve">車位組別會在八月底安排. </t>
  </si>
  <si>
    <t>請同學[Comments] (Ｇ欄) 填寫希望和哪些同學同車</t>
  </si>
  <si>
    <t>同學可以在[Comment] H欄填寫想同組的其他同學. 負責人會盡量依照同學要求及名額數量調整, 登錄在 [負責人安排的組別] (G欄).</t>
  </si>
  <si>
    <t>瀑布一日游需要有同學幫忙協調等事宜.願意幫忙的同學請在Comments 欄告知. 謝謝.</t>
  </si>
  <si>
    <t>聚餐/優人神鼓 (later)</t>
  </si>
  <si>
    <t>圓山聚餐/優人神鼓活動的桌位原則上以班級來安排.等十月報名人數確認以後 再做安排. 到時候會再公佈.</t>
  </si>
  <si>
    <t>野柳朱銘</t>
  </si>
  <si>
    <t>野柳朱銘 安排的座車是大型巴士, 不需要分組.</t>
  </si>
  <si>
    <t>其他連結</t>
  </si>
  <si>
    <t>北一女1975屆 五十重聚 網站 (on Weebly)</t>
  </si>
  <si>
    <t>https://beinu1975.weebly.com/</t>
  </si>
  <si>
    <t>1975北一女【五十重聚 ‧ 鼓聲圓滿】報名表</t>
  </si>
  <si>
    <t>https://docs.google.com/forms/d/e/1FAIpQLSeQwA4MzWEaQYLQBxCL2_O4GMehTFbGdZQ8cI9Mdi8SIe36qw/viewform</t>
  </si>
  <si>
    <t>https://docs.google.com/forms/d/e/1FAIpQLSfc78UjKUYLNrEhSAt64vU1mLKcus-Oaipr4-iRu3o2-UH_kw/viewform</t>
  </si>
  <si>
    <t>圓山聚餐名單, 付費</t>
  </si>
  <si>
    <t>https://docs.google.com/spreadsheets/d/1ZlxywNr6JXwrd9yQ8b6ROP7c1AdRPNVtssQpCLuyU8g/edit?gid=1857092105#gid=1857092105</t>
  </si>
  <si>
    <t>活動行程</t>
  </si>
  <si>
    <t>圓山新報名 to add</t>
  </si>
  <si>
    <t>周日</t>
  </si>
  <si>
    <t>周一</t>
  </si>
  <si>
    <t>周二</t>
  </si>
  <si>
    <t>周三</t>
  </si>
  <si>
    <t>周四</t>
  </si>
  <si>
    <t>周五</t>
  </si>
  <si>
    <t>周六</t>
  </si>
  <si>
    <t>北台灣新報名 to add</t>
  </si>
  <si>
    <t>中越</t>
  </si>
  <si>
    <t>返校參觀 10-12</t>
  </si>
  <si>
    <t>圓山 11-14:50</t>
  </si>
  <si>
    <t>瀑布 8:30-19:30</t>
  </si>
  <si>
    <t>故宮 8:50-13:00</t>
  </si>
  <si>
    <t>北海岸 8:50-19:00</t>
  </si>
  <si>
    <t>四國 A/B</t>
  </si>
  <si>
    <t>大稻埕旗袍體驗</t>
  </si>
  <si>
    <t>南紀</t>
  </si>
  <si>
    <t>12:45-15:00</t>
  </si>
  <si>
    <t>四國 C</t>
  </si>
  <si>
    <t>14:30</t>
  </si>
  <si>
    <t>故宮導覽/晶華用餐 名單</t>
  </si>
  <si>
    <t>時間戳記</t>
  </si>
  <si>
    <t>中文姓名</t>
  </si>
  <si>
    <t>班級</t>
  </si>
  <si>
    <t>居住地</t>
  </si>
  <si>
    <t>報名表裡的留言</t>
  </si>
  <si>
    <t>Comments</t>
  </si>
  <si>
    <t>Yes</t>
  </si>
  <si>
    <t/>
  </si>
  <si>
    <t>Test</t>
  </si>
  <si>
    <t>可幫忙</t>
  </si>
  <si>
    <t>No</t>
  </si>
  <si>
    <t>我可以改成參加 11/15 的。 如果有太多人想參加， 我也可以退出。</t>
  </si>
  <si>
    <t>維持10/28</t>
  </si>
  <si>
    <t>皆可</t>
  </si>
  <si>
    <t>如有需要可以改到下一梯次</t>
  </si>
  <si>
    <t>11/15 ，可以幫忙</t>
  </si>
  <si>
    <t>抱歉無法參加兩天活動</t>
  </si>
  <si>
    <t>不參加 (8/6）</t>
  </si>
  <si>
    <t>候補10/28, 不行就取消</t>
  </si>
  <si>
    <t>Yes素</t>
  </si>
  <si>
    <t>如果10/28無法安排，請將我取消。謝謝，辛苦了！</t>
  </si>
  <si>
    <t>不參加</t>
  </si>
  <si>
    <t>從日本直接飛回美國11月11號. 如果排不到10月28號,就放棄名額讓給候補同學.</t>
  </si>
  <si>
    <t>11/15 無法參加，謝謝！</t>
  </si>
  <si>
    <t>候補</t>
  </si>
  <si>
    <t>10/28 or 11/15皆可</t>
  </si>
  <si>
    <t xml:space="preserve">11/15 will be too late for me. 10/28 or prior to 11/12. </t>
  </si>
  <si>
    <t>不參加 (8/5)</t>
  </si>
  <si>
    <t>候補10/28, 不行就取消 (Line: Emily)</t>
  </si>
  <si>
    <t>烏來內洞 瀑布 名單</t>
  </si>
  <si>
    <t>周裘琛</t>
  </si>
  <si>
    <t>御</t>
  </si>
  <si>
    <t>美國</t>
  </si>
  <si>
    <t>黃自敏</t>
  </si>
  <si>
    <t>公</t>
  </si>
  <si>
    <t>B</t>
  </si>
  <si>
    <t>希望跟李簡美同車</t>
  </si>
  <si>
    <t>鄭淑瑛</t>
  </si>
  <si>
    <t>樂</t>
  </si>
  <si>
    <t>台灣</t>
  </si>
  <si>
    <t>E</t>
  </si>
  <si>
    <t>陳映麗</t>
  </si>
  <si>
    <t>和</t>
  </si>
  <si>
    <t>詹麗珠</t>
  </si>
  <si>
    <t>信</t>
  </si>
  <si>
    <t>蘇玲</t>
  </si>
  <si>
    <t>于艾倫</t>
  </si>
  <si>
    <t>仁</t>
  </si>
  <si>
    <t>希望跟李簡美及黃自敏同車</t>
  </si>
  <si>
    <t>詹曉煦</t>
  </si>
  <si>
    <t>歐洲</t>
  </si>
  <si>
    <t>簡瑛瑛</t>
  </si>
  <si>
    <t>書</t>
  </si>
  <si>
    <t>徐淑香</t>
  </si>
  <si>
    <t>勤</t>
  </si>
  <si>
    <t>戚雯英</t>
  </si>
  <si>
    <t>陳 敔</t>
  </si>
  <si>
    <t>愛</t>
  </si>
  <si>
    <t>何莉櫻</t>
  </si>
  <si>
    <t>良</t>
  </si>
  <si>
    <t>沈依平</t>
  </si>
  <si>
    <t>孝</t>
  </si>
  <si>
    <t>A</t>
  </si>
  <si>
    <t>徐美玲</t>
  </si>
  <si>
    <t>誠</t>
  </si>
  <si>
    <t>李世慧</t>
  </si>
  <si>
    <t>從C車退出</t>
  </si>
  <si>
    <t>楊中光</t>
  </si>
  <si>
    <t>桂馥</t>
  </si>
  <si>
    <t>楊慧玲</t>
  </si>
  <si>
    <t>義</t>
  </si>
  <si>
    <t>李香苓</t>
  </si>
  <si>
    <t>儉</t>
  </si>
  <si>
    <t>D</t>
  </si>
  <si>
    <t>鄭寧</t>
  </si>
  <si>
    <t>恭</t>
  </si>
  <si>
    <t>C</t>
  </si>
  <si>
    <t>畢德蘭</t>
  </si>
  <si>
    <t>陳美珠</t>
  </si>
  <si>
    <t>忠</t>
  </si>
  <si>
    <t>希望忠班同學同車</t>
  </si>
  <si>
    <t>李簡美</t>
  </si>
  <si>
    <t>王紀新</t>
  </si>
  <si>
    <t>李菲菲</t>
  </si>
  <si>
    <t>篤</t>
  </si>
  <si>
    <t>楊褚雲</t>
  </si>
  <si>
    <t>温慧清</t>
  </si>
  <si>
    <t>平</t>
  </si>
  <si>
    <t>楊艷</t>
  </si>
  <si>
    <t>班</t>
  </si>
  <si>
    <t>簡秀齡</t>
  </si>
  <si>
    <t>劉麗莉</t>
  </si>
  <si>
    <t>黃長美</t>
  </si>
  <si>
    <t>應小華</t>
  </si>
  <si>
    <t>王中宇</t>
  </si>
  <si>
    <t>楊達賢</t>
  </si>
  <si>
    <t>希望跟和班同學同車</t>
  </si>
  <si>
    <t>李淑貞</t>
  </si>
  <si>
    <t>陳雲紋</t>
  </si>
  <si>
    <t>陳秋惠</t>
  </si>
  <si>
    <t>劉啓惠</t>
  </si>
  <si>
    <t>周麗新</t>
  </si>
  <si>
    <t>葉漢國</t>
  </si>
  <si>
    <t>陳曉昭</t>
  </si>
  <si>
    <t>楊振凰</t>
  </si>
  <si>
    <t>陳似蓉</t>
  </si>
  <si>
    <t>劉瀞翔</t>
  </si>
  <si>
    <t>黃芳玫</t>
  </si>
  <si>
    <t>毅</t>
  </si>
  <si>
    <t>韓秋玲</t>
  </si>
  <si>
    <t>謝金森</t>
  </si>
  <si>
    <t>曾淑珍</t>
  </si>
  <si>
    <t>吳雪滿</t>
  </si>
  <si>
    <t>鄭名津</t>
  </si>
  <si>
    <t>高麗美</t>
  </si>
  <si>
    <t>郭燕婉</t>
  </si>
  <si>
    <t>陳正芬</t>
  </si>
  <si>
    <t>沈維娟</t>
  </si>
  <si>
    <t>張惠梅</t>
  </si>
  <si>
    <t>張介文</t>
  </si>
  <si>
    <t>吳麗瓊</t>
  </si>
  <si>
    <t>林玲真</t>
  </si>
  <si>
    <t>莊翠雲</t>
  </si>
  <si>
    <t>林玲洋</t>
  </si>
  <si>
    <t>金菁雯</t>
  </si>
  <si>
    <t>龍立華</t>
  </si>
  <si>
    <t>吳愛玉</t>
  </si>
  <si>
    <t>陳宜文</t>
  </si>
  <si>
    <t>周晶如</t>
  </si>
  <si>
    <t>周露露</t>
  </si>
  <si>
    <t>讓</t>
  </si>
  <si>
    <t>聶茜</t>
  </si>
  <si>
    <t>許慧敏</t>
  </si>
  <si>
    <t>壽明蕙</t>
  </si>
  <si>
    <t>射</t>
  </si>
  <si>
    <t>史美晶</t>
  </si>
  <si>
    <t>羅若蘋</t>
  </si>
  <si>
    <t>吳桂華</t>
  </si>
  <si>
    <t>加拿大</t>
  </si>
  <si>
    <t>韋恩仁</t>
  </si>
  <si>
    <t>許玉櫻</t>
  </si>
  <si>
    <t>王雅嫻</t>
  </si>
  <si>
    <t>裴秀玲</t>
  </si>
  <si>
    <t>李欣蓉</t>
  </si>
  <si>
    <t>舒蘊之</t>
  </si>
  <si>
    <t>李彩嫻</t>
  </si>
  <si>
    <t>潘靜琳</t>
  </si>
  <si>
    <t>華如玲</t>
  </si>
  <si>
    <t>汤傳慧</t>
  </si>
  <si>
    <t>魏麗娟</t>
  </si>
  <si>
    <t>陳秋茶</t>
  </si>
  <si>
    <t>江美祝</t>
  </si>
  <si>
    <t>希望與慕美華，黃碧玉, 司徒念萱同車。</t>
  </si>
  <si>
    <t>孫煦</t>
  </si>
  <si>
    <t>傅憲瑜</t>
  </si>
  <si>
    <t>慕美華</t>
  </si>
  <si>
    <t>孫綉英</t>
  </si>
  <si>
    <t>王悅民</t>
  </si>
  <si>
    <t>黃碧玉</t>
  </si>
  <si>
    <t>冷傳琴</t>
  </si>
  <si>
    <t>倪桂芳</t>
  </si>
  <si>
    <t>林莉</t>
  </si>
  <si>
    <t>楊佩貞</t>
  </si>
  <si>
    <t>朱翠碧</t>
  </si>
  <si>
    <t>司徒念萱</t>
  </si>
  <si>
    <t>禮</t>
  </si>
  <si>
    <t>柯文君</t>
  </si>
  <si>
    <t>蔡桂茹</t>
  </si>
  <si>
    <t>王懿融</t>
  </si>
  <si>
    <t>陳麗滿</t>
  </si>
  <si>
    <t>黃蕙菁</t>
  </si>
  <si>
    <t>黃崇術</t>
  </si>
  <si>
    <t>陸嘉儀</t>
  </si>
  <si>
    <t>朱琳</t>
  </si>
  <si>
    <t>黃美琇</t>
  </si>
  <si>
    <r>
      <t>1975</t>
    </r>
    <r>
      <rPr>
        <b/>
        <sz val="10"/>
        <color theme="1"/>
        <rFont val="微軟正黑體"/>
        <family val="2"/>
        <charset val="136"/>
      </rPr>
      <t>北一女五十重聚</t>
    </r>
    <r>
      <rPr>
        <b/>
        <sz val="10"/>
        <color theme="1"/>
        <rFont val="Arial"/>
        <family val="2"/>
        <scheme val="minor"/>
      </rPr>
      <t>_</t>
    </r>
    <r>
      <rPr>
        <b/>
        <sz val="10"/>
        <color theme="1"/>
        <rFont val="微軟正黑體"/>
        <family val="2"/>
        <charset val="136"/>
      </rPr>
      <t>北台灣一日遊及故宮菁華導覽名額登記表</t>
    </r>
    <phoneticPr fontId="22" type="noConversion"/>
  </si>
  <si>
    <r>
      <t xml:space="preserve"> - </t>
    </r>
    <r>
      <rPr>
        <b/>
        <sz val="10"/>
        <color rgb="FFFF0000"/>
        <rFont val="微軟正黑體"/>
        <family val="2"/>
        <charset val="136"/>
      </rPr>
      <t>如果需要更改故宮或一日遊報名</t>
    </r>
    <r>
      <rPr>
        <b/>
        <sz val="10"/>
        <color rgb="FFFF0000"/>
        <rFont val="Arial"/>
        <family val="2"/>
        <scheme val="minor"/>
      </rPr>
      <t xml:space="preserve">, </t>
    </r>
    <r>
      <rPr>
        <b/>
        <sz val="10"/>
        <color rgb="FFFF0000"/>
        <rFont val="微軟正黑體"/>
        <family val="2"/>
        <charset val="136"/>
      </rPr>
      <t>請重新填寫報名表</t>
    </r>
    <r>
      <rPr>
        <b/>
        <sz val="10"/>
        <color rgb="FFFF0000"/>
        <rFont val="Arial"/>
        <family val="2"/>
        <scheme val="minor"/>
      </rPr>
      <t xml:space="preserve">. </t>
    </r>
    <r>
      <rPr>
        <b/>
        <sz val="10"/>
        <color rgb="FFFF0000"/>
        <rFont val="微軟正黑體"/>
        <family val="2"/>
        <charset val="136"/>
      </rPr>
      <t>更新的資料會在一兩天内在總表更新</t>
    </r>
    <r>
      <rPr>
        <b/>
        <sz val="10"/>
        <color rgb="FFFF0000"/>
        <rFont val="Arial"/>
        <family val="2"/>
        <scheme val="minor"/>
      </rPr>
      <t xml:space="preserve">. </t>
    </r>
    <r>
      <rPr>
        <b/>
        <sz val="10"/>
        <color rgb="FFFF0000"/>
        <rFont val="微軟正黑體"/>
        <family val="2"/>
        <charset val="136"/>
      </rPr>
      <t>同學不需要在群組重複告知</t>
    </r>
    <r>
      <rPr>
        <b/>
        <sz val="10"/>
        <color rgb="FFFF0000"/>
        <rFont val="Arial"/>
        <family val="2"/>
        <scheme val="minor"/>
      </rPr>
      <t xml:space="preserve">, </t>
    </r>
    <r>
      <rPr>
        <b/>
        <sz val="10"/>
        <color rgb="FFFF0000"/>
        <rFont val="微軟正黑體"/>
        <family val="2"/>
        <charset val="136"/>
      </rPr>
      <t>以減少群組流量</t>
    </r>
    <r>
      <rPr>
        <b/>
        <sz val="10"/>
        <color rgb="FFFF0000"/>
        <rFont val="Arial"/>
        <family val="2"/>
        <scheme val="minor"/>
      </rPr>
      <t xml:space="preserve">. </t>
    </r>
    <r>
      <rPr>
        <b/>
        <sz val="10"/>
        <color rgb="FFFF0000"/>
        <rFont val="微軟正黑體"/>
        <family val="2"/>
        <charset val="136"/>
      </rPr>
      <t>謝謝配合</t>
    </r>
    <r>
      <rPr>
        <b/>
        <sz val="10"/>
        <color rgb="FFFF0000"/>
        <rFont val="Arial"/>
        <family val="2"/>
        <scheme val="minor"/>
      </rPr>
      <t>.</t>
    </r>
    <phoneticPr fontId="22" type="noConversion"/>
  </si>
  <si>
    <t>一公再興聚餐</t>
  </si>
  <si>
    <t>一公再興聚餐11:30</t>
    <phoneticPr fontId="22" type="noConversion"/>
  </si>
  <si>
    <t>日韓遊輪</t>
  </si>
  <si>
    <r>
      <rPr>
        <sz val="10"/>
        <color theme="1"/>
        <rFont val="微軟正黑體"/>
        <family val="2"/>
        <charset val="136"/>
      </rPr>
      <t>圓山西密道</t>
    </r>
    <r>
      <rPr>
        <sz val="10"/>
        <color theme="1"/>
        <rFont val="Arial"/>
        <family val="2"/>
      </rPr>
      <t>15:00</t>
    </r>
    <phoneticPr fontId="22" type="noConversion"/>
  </si>
  <si>
    <r>
      <rPr>
        <sz val="10"/>
        <color theme="1"/>
        <rFont val="微軟正黑體"/>
        <family val="2"/>
        <charset val="136"/>
      </rPr>
      <t>圓山西密道</t>
    </r>
    <r>
      <rPr>
        <sz val="10"/>
        <color theme="1"/>
        <rFont val="Arial"/>
        <family val="2"/>
      </rPr>
      <t>15:30</t>
    </r>
    <phoneticPr fontId="22" type="noConversion"/>
  </si>
  <si>
    <r>
      <rPr>
        <sz val="10"/>
        <color theme="1"/>
        <rFont val="微軟正黑體"/>
        <family val="2"/>
        <charset val="136"/>
      </rPr>
      <t>圓山東密道</t>
    </r>
    <r>
      <rPr>
        <sz val="10"/>
        <color theme="1"/>
        <rFont val="Arial"/>
        <family val="2"/>
      </rPr>
      <t>15:30</t>
    </r>
    <phoneticPr fontId="22" type="noConversion"/>
  </si>
  <si>
    <t>試吃會14-17</t>
    <phoneticPr fontId="22" type="noConversion"/>
  </si>
  <si>
    <r>
      <rPr>
        <sz val="10"/>
        <color theme="1"/>
        <rFont val="微軟正黑體"/>
        <family val="2"/>
        <charset val="136"/>
      </rPr>
      <t>試吃會</t>
    </r>
    <r>
      <rPr>
        <sz val="10"/>
        <color theme="1"/>
        <rFont val="Arial"/>
        <family val="2"/>
      </rPr>
      <t>15-17</t>
    </r>
    <phoneticPr fontId="22" type="noConversion"/>
  </si>
  <si>
    <t>14-16</t>
    <phoneticPr fontId="22" type="noConversion"/>
  </si>
  <si>
    <t>日韓遊輪</t>
    <phoneticPr fontId="22" type="noConversion"/>
  </si>
  <si>
    <r>
      <rPr>
        <b/>
        <sz val="11"/>
        <color rgb="FF000000"/>
        <rFont val="微軟正黑體"/>
        <family val="2"/>
        <charset val="136"/>
      </rPr>
      <t>試吃會</t>
    </r>
    <r>
      <rPr>
        <b/>
        <sz val="11"/>
        <color rgb="FF000000"/>
        <rFont val="微軟正黑體"/>
        <family val="2"/>
        <charset val="134"/>
      </rPr>
      <t>1</t>
    </r>
    <phoneticPr fontId="22" type="noConversion"/>
  </si>
  <si>
    <r>
      <t>試吃會</t>
    </r>
    <r>
      <rPr>
        <b/>
        <sz val="11"/>
        <color rgb="FF000000"/>
        <rFont val="微軟正黑體"/>
        <family val="2"/>
        <charset val="134"/>
      </rPr>
      <t>2</t>
    </r>
    <phoneticPr fontId="22" type="noConversion"/>
  </si>
  <si>
    <t>鬱金香藝術工坊</t>
  </si>
  <si>
    <t>鬱金香藝術工坊</t>
    <phoneticPr fontId="22" type="noConversion"/>
  </si>
  <si>
    <t>同唱共樂相見歡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</si>
</sst>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m/d"/>
    <numFmt numFmtId="177" formatCode="&quot;$&quot;#,##0"/>
    <numFmt numFmtId="178" formatCode="m&quot;/&quot;d"/>
    <numFmt numFmtId="179" formatCode="m/d/yyyy\ h:mm:ss"/>
  </numFmts>
  <fonts count="30">
    <font>
      <sz val="10"/>
      <color rgb="FF000000"/>
      <name val="Arial"/>
      <scheme val="minor"/>
    </font>
    <font>
      <b/>
      <sz val="10"/>
      <color rgb="FF0000FF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  <font>
      <u/>
      <sz val="10"/>
      <color rgb="FF0000FF"/>
      <name val="Arial"/>
      <family val="2"/>
    </font>
    <font>
      <b/>
      <sz val="10"/>
      <color rgb="FFFF0000"/>
      <name val="Arial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rgb="FFA64D79"/>
      <name val="Arial"/>
      <family val="2"/>
    </font>
    <font>
      <b/>
      <sz val="10"/>
      <color rgb="FF38761D"/>
      <name val="Arial"/>
      <family val="2"/>
    </font>
    <font>
      <sz val="10"/>
      <color rgb="FF0000FF"/>
      <name val="Arial"/>
      <family val="2"/>
    </font>
    <font>
      <sz val="10"/>
      <color rgb="FF674EA7"/>
      <name val="Arial"/>
      <family val="2"/>
    </font>
    <font>
      <b/>
      <sz val="11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rgb="FF0000FF"/>
      <name val="&quot;Google Sans&quot;"/>
    </font>
    <font>
      <b/>
      <sz val="10"/>
      <color rgb="FFFFFFFF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222222"/>
      <name val="Arial"/>
      <family val="2"/>
    </font>
    <font>
      <sz val="10"/>
      <color theme="1"/>
      <name val="Arial"/>
      <family val="2"/>
      <charset val="136"/>
    </font>
    <font>
      <sz val="9"/>
      <name val="Arial"/>
      <family val="3"/>
      <charset val="136"/>
      <scheme val="minor"/>
    </font>
    <font>
      <sz val="10"/>
      <color theme="1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10"/>
      <color theme="1"/>
      <name val="細明體"/>
      <family val="3"/>
      <charset val="136"/>
    </font>
    <font>
      <b/>
      <sz val="11"/>
      <color rgb="FF000000"/>
      <name val="微軟正黑體"/>
      <family val="2"/>
      <charset val="136"/>
    </font>
    <font>
      <b/>
      <sz val="11"/>
      <color rgb="FF000000"/>
      <name val="微軟正黑體"/>
      <family val="2"/>
      <charset val="134"/>
    </font>
    <font>
      <b/>
      <sz val="11"/>
      <color rgb="FF000000"/>
      <name val="Arial"/>
      <family val="3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D4D4D4"/>
        <bgColor rgb="FFD4D4D4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FCE5CD"/>
        <bgColor rgb="FFFCE5CD"/>
      </patternFill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FFF00"/>
        <bgColor rgb="FFFFFF00"/>
      </patternFill>
    </fill>
    <fill>
      <patternFill patternType="solid">
        <fgColor rgb="FFE7F9EF"/>
        <bgColor rgb="FFE7F9E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center"/>
    </xf>
    <xf numFmtId="176" fontId="9" fillId="3" borderId="2" xfId="0" applyNumberFormat="1" applyFont="1" applyFill="1" applyBorder="1" applyAlignment="1">
      <alignment horizontal="center"/>
    </xf>
    <xf numFmtId="0" fontId="7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/>
    <xf numFmtId="0" fontId="2" fillId="0" borderId="3" xfId="0" applyFont="1" applyBorder="1"/>
    <xf numFmtId="0" fontId="11" fillId="4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7" fillId="0" borderId="3" xfId="0" applyFont="1" applyBorder="1"/>
    <xf numFmtId="0" fontId="13" fillId="0" borderId="3" xfId="0" applyFont="1" applyBorder="1" applyAlignment="1">
      <alignment horizontal="center"/>
    </xf>
    <xf numFmtId="0" fontId="14" fillId="8" borderId="0" xfId="0" applyFont="1" applyFill="1" applyAlignment="1">
      <alignment horizontal="center" vertical="top"/>
    </xf>
    <xf numFmtId="49" fontId="15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77" fontId="16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178" fontId="15" fillId="0" borderId="0" xfId="0" applyNumberFormat="1" applyFont="1" applyAlignment="1">
      <alignment horizontal="center"/>
    </xf>
    <xf numFmtId="177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9" fillId="5" borderId="0" xfId="0" applyFont="1" applyFill="1" applyAlignment="1">
      <alignment horizontal="center" vertical="top"/>
    </xf>
    <xf numFmtId="1" fontId="3" fillId="12" borderId="0" xfId="0" applyNumberFormat="1" applyFont="1" applyFill="1" applyAlignment="1">
      <alignment horizontal="center" vertical="top"/>
    </xf>
    <xf numFmtId="0" fontId="2" fillId="13" borderId="0" xfId="0" applyFont="1" applyFill="1" applyAlignment="1">
      <alignment horizontal="center" vertical="top" wrapText="1"/>
    </xf>
    <xf numFmtId="0" fontId="3" fillId="14" borderId="0" xfId="0" applyFont="1" applyFill="1" applyAlignment="1">
      <alignment horizontal="center" vertical="top" wrapText="1"/>
    </xf>
    <xf numFmtId="0" fontId="9" fillId="14" borderId="0" xfId="0" applyFont="1" applyFill="1" applyAlignment="1">
      <alignment horizontal="center" vertical="top" wrapText="1"/>
    </xf>
    <xf numFmtId="17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7" fillId="15" borderId="0" xfId="0" applyFont="1" applyFill="1" applyAlignment="1">
      <alignment horizontal="center" vertical="center" wrapText="1"/>
    </xf>
    <xf numFmtId="0" fontId="9" fillId="15" borderId="0" xfId="0" applyFont="1" applyFill="1" applyAlignment="1">
      <alignment horizontal="center" vertical="center" wrapText="1"/>
    </xf>
    <xf numFmtId="17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left" wrapText="1"/>
    </xf>
    <xf numFmtId="0" fontId="2" fillId="0" borderId="0" xfId="0" quotePrefix="1" applyFont="1" applyAlignment="1">
      <alignment horizontal="center"/>
    </xf>
    <xf numFmtId="0" fontId="7" fillId="16" borderId="0" xfId="0" quotePrefix="1" applyFont="1" applyFill="1" applyAlignment="1">
      <alignment horizontal="center" vertical="top" wrapText="1"/>
    </xf>
    <xf numFmtId="0" fontId="9" fillId="16" borderId="0" xfId="0" applyFont="1" applyFill="1" applyAlignment="1">
      <alignment horizontal="center" vertical="top" wrapText="1"/>
    </xf>
    <xf numFmtId="0" fontId="7" fillId="15" borderId="0" xfId="0" quotePrefix="1" applyFont="1" applyFill="1" applyAlignment="1">
      <alignment horizontal="center" vertical="top" wrapText="1"/>
    </xf>
    <xf numFmtId="0" fontId="9" fillId="15" borderId="0" xfId="0" applyFont="1" applyFill="1" applyAlignment="1">
      <alignment horizontal="center" vertical="top" wrapText="1"/>
    </xf>
    <xf numFmtId="176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12" borderId="0" xfId="0" applyFont="1" applyFill="1" applyAlignment="1">
      <alignment horizontal="center" vertical="top"/>
    </xf>
    <xf numFmtId="0" fontId="3" fillId="13" borderId="0" xfId="0" applyFont="1" applyFill="1" applyAlignment="1">
      <alignment horizontal="center" vertical="top" wrapText="1"/>
    </xf>
    <xf numFmtId="0" fontId="3" fillId="14" borderId="0" xfId="0" applyFont="1" applyFill="1" applyAlignment="1">
      <alignment horizontal="center" vertical="top"/>
    </xf>
    <xf numFmtId="0" fontId="2" fillId="0" borderId="0" xfId="0" applyFont="1" applyAlignment="1">
      <alignment horizontal="left"/>
    </xf>
    <xf numFmtId="0" fontId="2" fillId="17" borderId="0" xfId="0" applyFont="1" applyFill="1" applyAlignment="1">
      <alignment horizontal="center"/>
    </xf>
    <xf numFmtId="0" fontId="20" fillId="15" borderId="0" xfId="0" applyFont="1" applyFill="1"/>
    <xf numFmtId="0" fontId="2" fillId="0" borderId="0" xfId="0" applyFont="1" applyAlignment="1">
      <alignment horizontal="right"/>
    </xf>
    <xf numFmtId="179" fontId="2" fillId="15" borderId="0" xfId="0" applyNumberFormat="1" applyFont="1" applyFill="1" applyAlignment="1">
      <alignment horizontal="right"/>
    </xf>
    <xf numFmtId="0" fontId="2" fillId="15" borderId="0" xfId="0" applyFont="1" applyFill="1"/>
    <xf numFmtId="0" fontId="2" fillId="15" borderId="0" xfId="0" applyFont="1" applyFill="1" applyAlignment="1">
      <alignment horizontal="center"/>
    </xf>
    <xf numFmtId="0" fontId="2" fillId="15" borderId="0" xfId="0" applyFont="1" applyFill="1" applyAlignment="1">
      <alignment horizontal="left"/>
    </xf>
    <xf numFmtId="179" fontId="2" fillId="18" borderId="0" xfId="0" applyNumberFormat="1" applyFont="1" applyFill="1" applyAlignment="1">
      <alignment horizontal="right"/>
    </xf>
    <xf numFmtId="0" fontId="2" fillId="18" borderId="0" xfId="0" applyFont="1" applyFill="1"/>
    <xf numFmtId="0" fontId="2" fillId="18" borderId="0" xfId="0" applyFont="1" applyFill="1" applyAlignment="1">
      <alignment horizontal="center"/>
    </xf>
    <xf numFmtId="0" fontId="2" fillId="18" borderId="0" xfId="0" applyFont="1" applyFill="1" applyAlignment="1">
      <alignment horizontal="left"/>
    </xf>
    <xf numFmtId="0" fontId="23" fillId="0" borderId="3" xfId="0" applyFont="1" applyBorder="1"/>
    <xf numFmtId="0" fontId="23" fillId="0" borderId="3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1" fillId="0" borderId="2" xfId="0" applyFont="1" applyBorder="1"/>
    <xf numFmtId="0" fontId="21" fillId="0" borderId="3" xfId="0" applyFont="1" applyBorder="1"/>
    <xf numFmtId="0" fontId="14" fillId="5" borderId="0" xfId="0" applyFont="1" applyFill="1" applyAlignment="1">
      <alignment horizontal="center" vertical="top" wrapText="1"/>
    </xf>
    <xf numFmtId="0" fontId="14" fillId="6" borderId="0" xfId="0" applyFont="1" applyFill="1" applyAlignment="1">
      <alignment horizontal="center" vertical="top" wrapText="1"/>
    </xf>
    <xf numFmtId="0" fontId="14" fillId="7" borderId="0" xfId="0" applyFont="1" applyFill="1" applyAlignment="1">
      <alignment horizontal="center" vertical="top" wrapText="1"/>
    </xf>
    <xf numFmtId="177" fontId="14" fillId="7" borderId="0" xfId="0" applyNumberFormat="1" applyFont="1" applyFill="1" applyAlignment="1">
      <alignment horizontal="center" vertical="top" wrapText="1"/>
    </xf>
    <xf numFmtId="0" fontId="14" fillId="8" borderId="0" xfId="0" applyFont="1" applyFill="1" applyAlignment="1">
      <alignment horizontal="center" vertical="top" wrapText="1"/>
    </xf>
    <xf numFmtId="0" fontId="14" fillId="9" borderId="0" xfId="0" applyFont="1" applyFill="1" applyAlignment="1">
      <alignment horizontal="center" vertical="top" wrapText="1"/>
    </xf>
    <xf numFmtId="0" fontId="14" fillId="10" borderId="0" xfId="0" applyFont="1" applyFill="1" applyAlignment="1">
      <alignment horizontal="center" vertical="top" wrapText="1"/>
    </xf>
    <xf numFmtId="0" fontId="14" fillId="11" borderId="0" xfId="0" applyFont="1" applyFill="1" applyAlignment="1">
      <alignment horizontal="center" vertical="top" wrapText="1"/>
    </xf>
    <xf numFmtId="1" fontId="14" fillId="11" borderId="0" xfId="0" applyNumberFormat="1" applyFont="1" applyFill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7" fillId="0" borderId="3" xfId="0" applyFont="1" applyBorder="1" applyAlignment="1">
      <alignment horizontal="center"/>
    </xf>
    <xf numFmtId="0" fontId="23" fillId="0" borderId="2" xfId="0" applyFont="1" applyBorder="1" applyAlignment="1">
      <alignment horizontal="center"/>
    </xf>
  </cellXfs>
  <cellStyles count="1">
    <cellStyle name="一般" xfId="0" builtinId="0"/>
  </cellStyles>
  <dxfs count="1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D966"/>
          <bgColor rgb="FFFFD966"/>
        </patternFill>
      </fill>
    </dxf>
    <dxf>
      <font>
        <color rgb="FF000000"/>
      </font>
      <fill>
        <patternFill patternType="solid">
          <fgColor rgb="FFD0E0E3"/>
          <bgColor rgb="FFD0E0E3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瀑布-style" pivot="0" count="2" xr9:uid="{00000000-0011-0000-FFFF-FFFF00000000}"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69</xdr:row>
      <xdr:rowOff>9525</xdr:rowOff>
    </xdr:from>
    <xdr:ext cx="9601200" cy="28384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:G6" headerRowCount="0">
  <tableColumns count="7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</tableColumns>
  <tableStyleInfo name="瀑布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forms/d/e/1FAIpQLSfc78UjKUYLNrEhSAt64vU1mLKcus-Oaipr4-iRu3o2-UH_kw/viewform" TargetMode="External"/><Relationship Id="rId2" Type="http://schemas.openxmlformats.org/officeDocument/2006/relationships/hyperlink" Target="https://docs.google.com/forms/d/e/1FAIpQLSeQwA4MzWEaQYLQBxCL2_O4GMehTFbGdZQ8cI9Mdi8SIe36qw/viewform" TargetMode="External"/><Relationship Id="rId1" Type="http://schemas.openxmlformats.org/officeDocument/2006/relationships/hyperlink" Target="https://beinu1975.weebly.com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docs.google.com/spreadsheets/d/1ZlxywNr6JXwrd9yQ8b6ROP7c1AdRPNVtssQpCLuyU8g/edit?gid=185709210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61"/>
  <sheetViews>
    <sheetView tabSelected="1" topLeftCell="A30" workbookViewId="0">
      <selection activeCell="Q58" sqref="Q58"/>
    </sheetView>
  </sheetViews>
  <sheetFormatPr defaultColWidth="12.5703125" defaultRowHeight="15.75" customHeight="1"/>
  <cols>
    <col min="1" max="1" width="8.140625" customWidth="1"/>
    <col min="2" max="2" width="14.28515625" customWidth="1"/>
    <col min="4" max="4" width="14.140625" customWidth="1"/>
    <col min="5" max="5" width="15.85546875" customWidth="1"/>
    <col min="8" max="8" width="14.5703125" customWidth="1"/>
    <col min="11" max="11" width="16.140625" customWidth="1"/>
    <col min="12" max="12" width="7" customWidth="1"/>
  </cols>
  <sheetData>
    <row r="1" spans="1:12" ht="12.75">
      <c r="A1" s="1" t="s">
        <v>0</v>
      </c>
    </row>
    <row r="2" spans="1:12" ht="12.75">
      <c r="B2" s="2"/>
    </row>
    <row r="3" spans="1:12" ht="12.75">
      <c r="B3" s="2" t="s">
        <v>1</v>
      </c>
    </row>
    <row r="4" spans="1:12" ht="12.75">
      <c r="B4" s="3" t="s">
        <v>2</v>
      </c>
    </row>
    <row r="5" spans="1:12" ht="12.75">
      <c r="C5" s="2" t="s">
        <v>3</v>
      </c>
    </row>
    <row r="6" spans="1:12" ht="12.75">
      <c r="C6" s="2" t="s">
        <v>4</v>
      </c>
      <c r="L6" s="2"/>
    </row>
    <row r="7" spans="1:12" ht="12.75">
      <c r="B7" s="3" t="s">
        <v>5</v>
      </c>
    </row>
    <row r="8" spans="1:12" ht="12.75">
      <c r="C8" s="2" t="s">
        <v>6</v>
      </c>
    </row>
    <row r="9" spans="1:12" ht="12.75">
      <c r="C9" s="2" t="s">
        <v>7</v>
      </c>
    </row>
    <row r="10" spans="1:12" ht="12.75">
      <c r="C10" s="2" t="s">
        <v>8</v>
      </c>
    </row>
    <row r="11" spans="1:12" ht="12.75">
      <c r="C11" s="2" t="s">
        <v>9</v>
      </c>
    </row>
    <row r="12" spans="1:12" ht="12.75">
      <c r="C12" s="2" t="s">
        <v>10</v>
      </c>
    </row>
    <row r="13" spans="1:12" ht="12.75">
      <c r="C13" s="2" t="s">
        <v>11</v>
      </c>
    </row>
    <row r="14" spans="1:12" ht="12.75">
      <c r="C14" s="2" t="s">
        <v>12</v>
      </c>
    </row>
    <row r="15" spans="1:12" ht="12.75">
      <c r="C15" s="4" t="s">
        <v>13</v>
      </c>
      <c r="D15" s="4" t="s">
        <v>14</v>
      </c>
      <c r="F15" s="2" t="s">
        <v>15</v>
      </c>
    </row>
    <row r="16" spans="1:12" ht="12.75">
      <c r="C16" s="4"/>
      <c r="D16" s="4" t="s">
        <v>16</v>
      </c>
    </row>
    <row r="17" spans="1:6" ht="12.75">
      <c r="C17" s="4"/>
      <c r="D17" s="4" t="s">
        <v>17</v>
      </c>
    </row>
    <row r="18" spans="1:6" ht="12.75">
      <c r="B18" s="3" t="s">
        <v>18</v>
      </c>
    </row>
    <row r="19" spans="1:6" ht="12.75">
      <c r="C19" s="2" t="s">
        <v>19</v>
      </c>
    </row>
    <row r="20" spans="1:6" ht="12.75">
      <c r="C20" s="2" t="s">
        <v>20</v>
      </c>
    </row>
    <row r="21" spans="1:6" ht="12.75">
      <c r="C21" s="4" t="s">
        <v>21</v>
      </c>
    </row>
    <row r="22" spans="1:6" ht="12.75" hidden="1">
      <c r="C22" s="2" t="s">
        <v>22</v>
      </c>
    </row>
    <row r="23" spans="1:6" ht="12.75" hidden="1">
      <c r="C23" s="2" t="s">
        <v>23</v>
      </c>
    </row>
    <row r="24" spans="1:6" ht="12.75" hidden="1">
      <c r="C24" s="4" t="s">
        <v>13</v>
      </c>
      <c r="D24" s="4" t="s">
        <v>17</v>
      </c>
    </row>
    <row r="25" spans="1:6" ht="12.75">
      <c r="B25" s="3" t="s">
        <v>24</v>
      </c>
    </row>
    <row r="26" spans="1:6" ht="12.75">
      <c r="C26" s="2" t="s">
        <v>25</v>
      </c>
    </row>
    <row r="27" spans="1:6" ht="12.75">
      <c r="B27" s="3" t="s">
        <v>26</v>
      </c>
    </row>
    <row r="28" spans="1:6" ht="12.75">
      <c r="C28" s="2" t="s">
        <v>27</v>
      </c>
    </row>
    <row r="30" spans="1:6" ht="12.75">
      <c r="A30" s="1" t="s">
        <v>28</v>
      </c>
    </row>
    <row r="31" spans="1:6" ht="12.75">
      <c r="B31" s="3" t="s">
        <v>29</v>
      </c>
      <c r="F31" s="5" t="s">
        <v>30</v>
      </c>
    </row>
    <row r="32" spans="1:6" ht="12.75">
      <c r="B32" s="3" t="s">
        <v>31</v>
      </c>
      <c r="F32" s="5" t="s">
        <v>32</v>
      </c>
    </row>
    <row r="33" spans="1:12" ht="13.5">
      <c r="B33" s="3" t="s">
        <v>234</v>
      </c>
      <c r="F33" s="5" t="s">
        <v>33</v>
      </c>
    </row>
    <row r="34" spans="1:12" ht="12.75">
      <c r="B34" s="3" t="s">
        <v>34</v>
      </c>
      <c r="F34" s="5" t="s">
        <v>35</v>
      </c>
    </row>
    <row r="35" spans="1:12" ht="12.75">
      <c r="B35" s="3"/>
      <c r="F35" s="2"/>
    </row>
    <row r="36" spans="1:12" ht="13.5">
      <c r="B36" s="6" t="s">
        <v>235</v>
      </c>
      <c r="F36" s="2"/>
    </row>
    <row r="37" spans="1:12" ht="12.75">
      <c r="B37" s="3"/>
      <c r="F37" s="2"/>
    </row>
    <row r="38" spans="1:12" ht="12.75">
      <c r="A38" s="1" t="s">
        <v>36</v>
      </c>
    </row>
    <row r="39" spans="1:12" ht="12.75">
      <c r="C39" s="7"/>
      <c r="D39" s="7"/>
      <c r="E39" s="7"/>
      <c r="F39" s="7"/>
      <c r="G39" s="7"/>
      <c r="H39" s="7"/>
      <c r="K39" s="2" t="s">
        <v>37</v>
      </c>
      <c r="L39" s="2" t="str">
        <f ca="1">IFERROR(__xludf.DUMMYFUNCTION("IMPORTRANGE(""https://https://docs.google.com/spreadsheets/d/1jew_7uruYX8R-CVR317hy6Ha9CtX-9K0DAk67t8ZKMY/edit?gid=135290085#gid=135290085"",""Summary!q13"")"),"")</f>
        <v/>
      </c>
    </row>
    <row r="40" spans="1:12" ht="15">
      <c r="B40" s="8" t="s">
        <v>38</v>
      </c>
      <c r="C40" s="8" t="s">
        <v>39</v>
      </c>
      <c r="D40" s="8" t="s">
        <v>40</v>
      </c>
      <c r="E40" s="8" t="s">
        <v>41</v>
      </c>
      <c r="F40" s="8" t="s">
        <v>42</v>
      </c>
      <c r="G40" s="8" t="s">
        <v>43</v>
      </c>
      <c r="H40" s="8" t="s">
        <v>44</v>
      </c>
      <c r="K40" s="2" t="s">
        <v>45</v>
      </c>
      <c r="L40" s="2">
        <f ca="1">IFERROR(__xludf.DUMMYFUNCTION("IMPORTRANGE(""https://docs.google.com/spreadsheets/d/15CdL69AIlZ0s5jjvHsKjrUx6pWjrdqfGxdzETrRHHuA/edit?gid=1190578670#gid=1190578670"",""Summary!v6"")"),2)</f>
        <v>2</v>
      </c>
    </row>
    <row r="41" spans="1:12" ht="12.75">
      <c r="B41" s="9">
        <v>45935</v>
      </c>
      <c r="C41" s="9">
        <v>45936</v>
      </c>
      <c r="D41" s="9">
        <v>45937</v>
      </c>
      <c r="E41" s="9">
        <v>45938</v>
      </c>
      <c r="F41" s="9">
        <v>45939</v>
      </c>
      <c r="G41" s="9">
        <v>45940</v>
      </c>
      <c r="H41" s="9">
        <v>45941</v>
      </c>
      <c r="K41" s="2"/>
      <c r="L41" s="2"/>
    </row>
    <row r="42" spans="1:12" ht="14.25">
      <c r="B42" s="83" t="s">
        <v>245</v>
      </c>
      <c r="C42" s="83" t="s">
        <v>238</v>
      </c>
      <c r="D42" s="83" t="s">
        <v>238</v>
      </c>
      <c r="E42" s="83" t="s">
        <v>245</v>
      </c>
      <c r="F42" s="83" t="s">
        <v>238</v>
      </c>
      <c r="G42" s="83" t="s">
        <v>238</v>
      </c>
      <c r="H42" s="83" t="s">
        <v>238</v>
      </c>
    </row>
    <row r="43" spans="1:12" ht="13.5">
      <c r="B43" s="13"/>
      <c r="C43" s="13"/>
      <c r="D43" s="13"/>
      <c r="E43" s="13"/>
      <c r="F43" s="13"/>
      <c r="G43" s="13"/>
      <c r="H43" s="79"/>
    </row>
    <row r="44" spans="1:12" ht="12.75">
      <c r="B44" s="9">
        <v>45942</v>
      </c>
      <c r="C44" s="9">
        <v>45943</v>
      </c>
      <c r="D44" s="9">
        <v>45944</v>
      </c>
      <c r="E44" s="9">
        <v>45945</v>
      </c>
      <c r="F44" s="9">
        <v>45946</v>
      </c>
      <c r="G44" s="9">
        <v>45947</v>
      </c>
      <c r="H44" s="9">
        <v>45948</v>
      </c>
      <c r="K44" s="2"/>
      <c r="L44" s="2"/>
    </row>
    <row r="45" spans="1:12" ht="14.25">
      <c r="B45" s="83" t="s">
        <v>238</v>
      </c>
      <c r="C45" s="83" t="s">
        <v>238</v>
      </c>
      <c r="D45" s="83" t="s">
        <v>238</v>
      </c>
      <c r="E45" s="83" t="s">
        <v>238</v>
      </c>
      <c r="F45" s="83" t="s">
        <v>238</v>
      </c>
      <c r="G45" s="83" t="s">
        <v>238</v>
      </c>
      <c r="H45" s="83" t="s">
        <v>238</v>
      </c>
    </row>
    <row r="46" spans="1:12" ht="13.5">
      <c r="B46" s="13"/>
      <c r="C46" s="13"/>
      <c r="D46" s="13"/>
      <c r="E46" s="13"/>
      <c r="F46" s="13"/>
      <c r="G46" s="13"/>
      <c r="H46" s="79"/>
    </row>
    <row r="47" spans="1:12" ht="12.75">
      <c r="A47" s="7"/>
      <c r="B47" s="9">
        <v>45949</v>
      </c>
      <c r="C47" s="9">
        <v>45950</v>
      </c>
      <c r="D47" s="9">
        <v>45951</v>
      </c>
      <c r="E47" s="9">
        <v>45952</v>
      </c>
      <c r="F47" s="9">
        <v>45953</v>
      </c>
      <c r="G47" s="9">
        <v>45954</v>
      </c>
      <c r="H47" s="9">
        <v>45955</v>
      </c>
    </row>
    <row r="48" spans="1:12" ht="12.75">
      <c r="B48" s="83" t="s">
        <v>238</v>
      </c>
      <c r="C48" s="11" t="s">
        <v>46</v>
      </c>
      <c r="D48" s="11" t="s">
        <v>46</v>
      </c>
      <c r="E48" s="11" t="s">
        <v>46</v>
      </c>
      <c r="F48" s="11" t="s">
        <v>46</v>
      </c>
      <c r="G48" s="11" t="s">
        <v>46</v>
      </c>
      <c r="H48" s="12" t="s">
        <v>47</v>
      </c>
    </row>
    <row r="49" spans="2:8" ht="13.5">
      <c r="B49" s="13"/>
      <c r="C49" s="13"/>
      <c r="D49" s="13"/>
      <c r="E49" s="13"/>
      <c r="F49" s="13"/>
      <c r="G49" s="13"/>
      <c r="H49" s="80" t="s">
        <v>242</v>
      </c>
    </row>
    <row r="50" spans="2:8" ht="12.75">
      <c r="B50" s="9">
        <v>45956</v>
      </c>
      <c r="C50" s="9">
        <v>45957</v>
      </c>
      <c r="D50" s="9">
        <v>45958</v>
      </c>
      <c r="E50" s="9">
        <v>45959</v>
      </c>
      <c r="F50" s="9">
        <v>45960</v>
      </c>
      <c r="G50" s="9">
        <v>45961</v>
      </c>
      <c r="H50" s="9">
        <v>45962</v>
      </c>
    </row>
    <row r="51" spans="2:8" ht="12.75">
      <c r="B51" s="14" t="s">
        <v>48</v>
      </c>
      <c r="C51" s="15" t="s">
        <v>49</v>
      </c>
      <c r="D51" s="15" t="s">
        <v>50</v>
      </c>
      <c r="E51" s="15" t="s">
        <v>51</v>
      </c>
      <c r="F51" s="16" t="s">
        <v>52</v>
      </c>
      <c r="G51" s="16" t="s">
        <v>52</v>
      </c>
      <c r="H51" s="16" t="s">
        <v>52</v>
      </c>
    </row>
    <row r="52" spans="2:8" ht="13.5">
      <c r="B52" s="84" t="s">
        <v>239</v>
      </c>
      <c r="C52" s="82" t="s">
        <v>243</v>
      </c>
      <c r="D52" s="10" t="s">
        <v>53</v>
      </c>
      <c r="E52" s="10"/>
      <c r="F52" s="17" t="s">
        <v>54</v>
      </c>
      <c r="G52" s="17" t="s">
        <v>54</v>
      </c>
      <c r="H52" s="17" t="s">
        <v>54</v>
      </c>
    </row>
    <row r="53" spans="2:8" ht="13.5">
      <c r="B53" s="84" t="s">
        <v>240</v>
      </c>
      <c r="C53" s="10"/>
      <c r="D53" s="10" t="s">
        <v>55</v>
      </c>
      <c r="E53" s="10"/>
      <c r="F53" s="17"/>
      <c r="G53" s="17"/>
      <c r="H53" s="17"/>
    </row>
    <row r="54" spans="2:8" ht="13.5">
      <c r="B54" s="85" t="s">
        <v>241</v>
      </c>
      <c r="C54" s="18"/>
      <c r="D54" s="18"/>
      <c r="E54" s="18"/>
      <c r="F54" s="19"/>
      <c r="G54" s="19"/>
      <c r="H54" s="19"/>
    </row>
    <row r="55" spans="2:8" ht="12.75">
      <c r="B55" s="9">
        <v>45963</v>
      </c>
      <c r="C55" s="9">
        <v>45964</v>
      </c>
      <c r="D55" s="9">
        <v>45965</v>
      </c>
      <c r="E55" s="9">
        <v>45966</v>
      </c>
      <c r="F55" s="9">
        <v>45967</v>
      </c>
      <c r="G55" s="9">
        <v>45968</v>
      </c>
      <c r="H55" s="9">
        <v>45969</v>
      </c>
    </row>
    <row r="56" spans="2:8" ht="13.5">
      <c r="B56" s="16" t="s">
        <v>52</v>
      </c>
      <c r="C56" s="16" t="s">
        <v>52</v>
      </c>
      <c r="D56" s="16" t="s">
        <v>52</v>
      </c>
      <c r="E56" s="81" t="s">
        <v>237</v>
      </c>
      <c r="F56" s="16" t="s">
        <v>56</v>
      </c>
      <c r="G56" s="16" t="s">
        <v>56</v>
      </c>
      <c r="H56" s="16" t="s">
        <v>56</v>
      </c>
    </row>
    <row r="57" spans="2:8" ht="13.5">
      <c r="B57" s="17" t="s">
        <v>54</v>
      </c>
      <c r="C57" s="17" t="s">
        <v>54</v>
      </c>
      <c r="D57" s="17" t="s">
        <v>54</v>
      </c>
      <c r="E57" s="100" t="s">
        <v>250</v>
      </c>
      <c r="F57" s="10"/>
      <c r="G57" s="10"/>
      <c r="H57" s="100" t="s">
        <v>249</v>
      </c>
    </row>
    <row r="58" spans="2:8" ht="12.75">
      <c r="B58" s="19"/>
      <c r="C58" s="19"/>
      <c r="D58" s="19"/>
      <c r="E58" s="99" t="s">
        <v>57</v>
      </c>
      <c r="F58" s="18"/>
      <c r="G58" s="18"/>
      <c r="H58" s="99" t="s">
        <v>244</v>
      </c>
    </row>
    <row r="59" spans="2:8" ht="12.75">
      <c r="B59" s="9">
        <v>45970</v>
      </c>
      <c r="C59" s="9">
        <v>45971</v>
      </c>
      <c r="D59" s="9">
        <v>45972</v>
      </c>
      <c r="E59" s="9">
        <v>45973</v>
      </c>
      <c r="F59" s="9">
        <v>45974</v>
      </c>
      <c r="G59" s="9">
        <v>45975</v>
      </c>
      <c r="H59" s="9">
        <v>45976</v>
      </c>
    </row>
    <row r="60" spans="2:8" ht="12.75">
      <c r="B60" s="16" t="s">
        <v>56</v>
      </c>
      <c r="C60" s="16" t="s">
        <v>56</v>
      </c>
      <c r="D60" s="16" t="s">
        <v>56</v>
      </c>
      <c r="E60" s="10"/>
      <c r="F60" s="10"/>
      <c r="G60" s="10"/>
      <c r="H60" s="15" t="s">
        <v>50</v>
      </c>
    </row>
    <row r="61" spans="2:8" ht="12.75">
      <c r="B61" s="18"/>
      <c r="C61" s="18"/>
      <c r="D61" s="18"/>
      <c r="E61" s="18"/>
      <c r="F61" s="18"/>
      <c r="G61" s="18"/>
      <c r="H61" s="18"/>
    </row>
  </sheetData>
  <phoneticPr fontId="22" type="noConversion"/>
  <hyperlinks>
    <hyperlink ref="F31" r:id="rId1" xr:uid="{00000000-0004-0000-0000-000000000000}"/>
    <hyperlink ref="F32" r:id="rId2" xr:uid="{00000000-0004-0000-0000-000001000000}"/>
    <hyperlink ref="F33" r:id="rId3" xr:uid="{00000000-0004-0000-0000-000002000000}"/>
    <hyperlink ref="F34" r:id="rId4" location="gid=1857092105" xr:uid="{00000000-0004-0000-0000-000003000000}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1040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Y9" sqref="Y9"/>
    </sheetView>
  </sheetViews>
  <sheetFormatPr defaultColWidth="12.5703125" defaultRowHeight="15.75" customHeight="1"/>
  <cols>
    <col min="1" max="1" width="8.5703125" customWidth="1"/>
    <col min="2" max="2" width="5.28515625" customWidth="1"/>
    <col min="3" max="3" width="7.42578125" customWidth="1"/>
    <col min="4" max="4" width="7" customWidth="1"/>
    <col min="5" max="5" width="10.5703125" hidden="1" customWidth="1"/>
    <col min="6" max="6" width="15.42578125" hidden="1" customWidth="1"/>
    <col min="7" max="7" width="10" customWidth="1"/>
    <col min="8" max="8" width="10" hidden="1" customWidth="1"/>
    <col min="9" max="9" width="17.140625" hidden="1" customWidth="1"/>
    <col min="10" max="10" width="7.28515625" customWidth="1"/>
    <col min="11" max="11" width="7.5703125" customWidth="1"/>
    <col min="12" max="12" width="12.28515625" customWidth="1"/>
    <col min="13" max="13" width="7.85546875" customWidth="1"/>
    <col min="14" max="14" width="8.140625" customWidth="1"/>
    <col min="15" max="15" width="8.28515625" customWidth="1"/>
    <col min="16" max="16" width="14.28515625" customWidth="1"/>
    <col min="17" max="17" width="9.28515625" customWidth="1"/>
    <col min="18" max="18" width="10.5703125" customWidth="1"/>
    <col min="19" max="21" width="9.42578125" customWidth="1"/>
    <col min="22" max="22" width="9.28515625" customWidth="1"/>
    <col min="23" max="23" width="7.5703125" customWidth="1"/>
    <col min="24" max="25" width="14.28515625" customWidth="1"/>
  </cols>
  <sheetData>
    <row r="1" spans="1:25" s="98" customFormat="1" ht="60" customHeight="1">
      <c r="A1" s="86" t="str">
        <f ca="1">IFERROR(__xludf.DUMMYFUNCTION("IMPORTRANGE(""https://docs.google.com/spreadsheets/d/17nXSyfDbyC-V-yEdyvmMxyZUfV-Qor5TWL6JegLKrfE/edit?gid=1614127252#gid=1614127252"",""ZH總表!A:O"")"),"中文名")</f>
        <v>中文名</v>
      </c>
      <c r="B1" s="86" t="str">
        <f ca="1">IFERROR(__xludf.DUMMYFUNCTION("""COMPUTED_VALUE"""),"班級")</f>
        <v>班級</v>
      </c>
      <c r="C1" s="86" t="str">
        <f ca="1">IFERROR(__xludf.DUMMYFUNCTION("""COMPUTED_VALUE"""),"居住地 ")</f>
        <v xml:space="preserve">居住地 </v>
      </c>
      <c r="D1" s="87" t="str">
        <f ca="1">IFERROR(__xludf.DUMMYFUNCTION("""COMPUTED_VALUE"""),"圓山
(355)")</f>
        <v>圓山
(355)</v>
      </c>
      <c r="E1" s="88" t="str">
        <f ca="1">IFERROR(__xludf.DUMMYFUNCTION("""COMPUTED_VALUE"""),"紀念品預購
義賣預購
件數 (745)
人次 (130)")</f>
        <v>紀念品預購
義賣預購
件數 (745)
人次 (130)</v>
      </c>
      <c r="F1" s="89" t="str">
        <f ca="1">IFERROR(__xludf.DUMMYFUNCTION("""COMPUTED_VALUE"""),"紀念品
義賣已收款
(台幣 $259460)
(美金 $4829.5)")</f>
        <v>紀念品
義賣已收款
(台幣 $259460)
(美金 $4829.5)</v>
      </c>
      <c r="G1" s="90" t="str">
        <f ca="1">IFERROR(__xludf.DUMMYFUNCTION("""COMPUTED_VALUE"""),"返校參訪
(58)")</f>
        <v>返校參訪
(58)</v>
      </c>
      <c r="H1" s="91" t="str">
        <f ca="1">IFERROR(__xludf.DUMMYFUNCTION("""COMPUTED_VALUE"""),"烏來內洞
(90)")</f>
        <v>烏來內洞
(90)</v>
      </c>
      <c r="I1" s="91" t="str">
        <f ca="1">IFERROR(__xludf.DUMMYFUNCTION("""COMPUTED_VALUE"""),"烏來內洞
 A車(18) B車(18) 
 C車(18) D車(18) 
 E車(18) 候補(0)")</f>
        <v>烏來內洞
 A車(18) B車(18) 
 C車(18) D車(18) 
 E車(18) 候補(0)</v>
      </c>
      <c r="J1" s="92" t="str">
        <f ca="1">IFERROR(__xludf.DUMMYFUNCTION("""COMPUTED_VALUE"""),"野柳朱銘
(44)")</f>
        <v>野柳朱銘
(44)</v>
      </c>
      <c r="K1" s="93" t="str">
        <f ca="1">IFERROR(__xludf.DUMMYFUNCTION("""COMPUTED_VALUE"""),"故宮
(58)")</f>
        <v>故宮
(58)</v>
      </c>
      <c r="L1" s="94" t="str">
        <f ca="1">IFERROR(__xludf.DUMMYFUNCTION("""COMPUTED_VALUE"""),"故宮
 10/28 (17) 
 11/15 (26)
 候補 (15)")</f>
        <v>故宮
 10/28 (17) 
 11/15 (26)
 候補 (15)</v>
      </c>
      <c r="M1" s="86" t="str">
        <f ca="1">IFERROR(__xludf.DUMMYFUNCTION("""COMPUTED_VALUE"""),"中越
(48)")</f>
        <v>中越
(48)</v>
      </c>
      <c r="N1" s="90" t="str">
        <f ca="1">IFERROR(__xludf.DUMMYFUNCTION("""COMPUTED_VALUE"""),"日本
(127)")</f>
        <v>日本
(127)</v>
      </c>
      <c r="O1" s="20" t="str">
        <f ca="1">IFERROR(__xludf.DUMMYFUNCTION("""COMPUTED_VALUE"""),"日本 候補 Z(0)
四國 A(33) 
四國 B(33) 
四國 C(34) 
南紀 K(27) ")</f>
        <v xml:space="preserve">日本 候補 Z(0)
四國 A(33) 
四國 B(33) 
四國 C(34) 
南紀 K(27) </v>
      </c>
      <c r="P1" s="95"/>
      <c r="Q1" s="95"/>
      <c r="R1" s="96" t="s">
        <v>245</v>
      </c>
      <c r="S1" s="96" t="s">
        <v>246</v>
      </c>
      <c r="T1" s="96" t="s">
        <v>247</v>
      </c>
      <c r="U1" s="97" t="s">
        <v>236</v>
      </c>
      <c r="V1" s="97" t="s">
        <v>250</v>
      </c>
      <c r="W1" s="97" t="s">
        <v>248</v>
      </c>
      <c r="X1" s="95"/>
      <c r="Y1" s="95"/>
    </row>
    <row r="2" spans="1:25" ht="15.75" customHeight="1">
      <c r="A2" s="21" t="str">
        <f ca="1">IFERROR(__xludf.DUMMYFUNCTION("""COMPUTED_VALUE"""),"丘秋萱")</f>
        <v>丘秋萱</v>
      </c>
      <c r="B2" s="22" t="str">
        <f ca="1">IFERROR(__xludf.DUMMYFUNCTION("""COMPUTED_VALUE"""),"忠")</f>
        <v>忠</v>
      </c>
      <c r="C2" s="23" t="str">
        <f ca="1">IFERROR(__xludf.DUMMYFUNCTION("""COMPUTED_VALUE"""),"台灣")</f>
        <v>台灣</v>
      </c>
      <c r="D2" s="24" t="str">
        <f ca="1">IFERROR(__xludf.DUMMYFUNCTION("""COMPUTED_VALUE"""),"")</f>
        <v/>
      </c>
      <c r="E2" s="24" t="str">
        <f ca="1">IFERROR(__xludf.DUMMYFUNCTION("""COMPUTED_VALUE"""),"")</f>
        <v/>
      </c>
      <c r="F2" s="25" t="str">
        <f ca="1">IFERROR(__xludf.DUMMYFUNCTION("""COMPUTED_VALUE"""),"")</f>
        <v/>
      </c>
      <c r="G2" s="24" t="str">
        <f ca="1">IFERROR(__xludf.DUMMYFUNCTION("""COMPUTED_VALUE"""),"")</f>
        <v/>
      </c>
      <c r="H2" s="26" t="str">
        <f ca="1">IFERROR(__xludf.DUMMYFUNCTION("""COMPUTED_VALUE"""),"")</f>
        <v/>
      </c>
      <c r="I2" s="26" t="str">
        <f ca="1">IFERROR(__xludf.DUMMYFUNCTION("""COMPUTED_VALUE"""),"")</f>
        <v/>
      </c>
      <c r="J2" s="26" t="str">
        <f ca="1">IFERROR(__xludf.DUMMYFUNCTION("""COMPUTED_VALUE"""),"")</f>
        <v/>
      </c>
      <c r="K2" s="26" t="str">
        <f ca="1">IFERROR(__xludf.DUMMYFUNCTION("""COMPUTED_VALUE"""),"")</f>
        <v/>
      </c>
      <c r="L2" s="27" t="str">
        <f ca="1">IFERROR(__xludf.DUMMYFUNCTION("""COMPUTED_VALUE"""),"")</f>
        <v/>
      </c>
      <c r="M2" s="26">
        <f ca="1">IFERROR(__xludf.DUMMYFUNCTION("""COMPUTED_VALUE"""),1)</f>
        <v>1</v>
      </c>
      <c r="N2" s="26">
        <f ca="1">IFERROR(__xludf.DUMMYFUNCTION("""COMPUTED_VALUE"""),1)</f>
        <v>1</v>
      </c>
      <c r="O2" s="22" t="str">
        <f ca="1">IFERROR(__xludf.DUMMYFUNCTION("""COMPUTED_VALUE"""),"C")</f>
        <v>C</v>
      </c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>
      <c r="A3" s="21" t="str">
        <f ca="1">IFERROR(__xludf.DUMMYFUNCTION("""COMPUTED_VALUE"""),"任順")</f>
        <v>任順</v>
      </c>
      <c r="B3" s="22" t="str">
        <f ca="1">IFERROR(__xludf.DUMMYFUNCTION("""COMPUTED_VALUE"""),"忠")</f>
        <v>忠</v>
      </c>
      <c r="C3" s="22" t="str">
        <f ca="1">IFERROR(__xludf.DUMMYFUNCTION("""COMPUTED_VALUE"""),"台灣")</f>
        <v>台灣</v>
      </c>
      <c r="D3" s="26">
        <f ca="1">IFERROR(__xludf.DUMMYFUNCTION("""COMPUTED_VALUE"""),1)</f>
        <v>1</v>
      </c>
      <c r="E3" s="26" t="str">
        <f ca="1">IFERROR(__xludf.DUMMYFUNCTION("""COMPUTED_VALUE"""),"")</f>
        <v/>
      </c>
      <c r="F3" s="28" t="str">
        <f ca="1">IFERROR(__xludf.DUMMYFUNCTION("""COMPUTED_VALUE"""),"")</f>
        <v/>
      </c>
      <c r="G3" s="26" t="str">
        <f ca="1">IFERROR(__xludf.DUMMYFUNCTION("""COMPUTED_VALUE"""),"")</f>
        <v/>
      </c>
      <c r="H3" s="26" t="str">
        <f ca="1">IFERROR(__xludf.DUMMYFUNCTION("""COMPUTED_VALUE"""),"")</f>
        <v/>
      </c>
      <c r="I3" s="26" t="str">
        <f ca="1">IFERROR(__xludf.DUMMYFUNCTION("""COMPUTED_VALUE"""),"")</f>
        <v/>
      </c>
      <c r="J3" s="26" t="str">
        <f ca="1">IFERROR(__xludf.DUMMYFUNCTION("""COMPUTED_VALUE"""),"")</f>
        <v/>
      </c>
      <c r="K3" s="26" t="str">
        <f ca="1">IFERROR(__xludf.DUMMYFUNCTION("""COMPUTED_VALUE"""),"")</f>
        <v/>
      </c>
      <c r="L3" s="27" t="str">
        <f ca="1">IFERROR(__xludf.DUMMYFUNCTION("""COMPUTED_VALUE"""),"")</f>
        <v/>
      </c>
      <c r="M3" s="26">
        <f ca="1">IFERROR(__xludf.DUMMYFUNCTION("""COMPUTED_VALUE"""),1)</f>
        <v>1</v>
      </c>
      <c r="N3" s="26" t="str">
        <f ca="1">IFERROR(__xludf.DUMMYFUNCTION("""COMPUTED_VALUE"""),"")</f>
        <v/>
      </c>
      <c r="O3" s="22" t="str">
        <f ca="1">IFERROR(__xludf.DUMMYFUNCTION("""COMPUTED_VALUE"""),"")</f>
        <v/>
      </c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>
      <c r="A4" s="21" t="str">
        <f ca="1">IFERROR(__xludf.DUMMYFUNCTION("""COMPUTED_VALUE"""),"侯明德")</f>
        <v>侯明德</v>
      </c>
      <c r="B4" s="22" t="str">
        <f ca="1">IFERROR(__xludf.DUMMYFUNCTION("""COMPUTED_VALUE"""),"忠")</f>
        <v>忠</v>
      </c>
      <c r="C4" s="22" t="str">
        <f ca="1">IFERROR(__xludf.DUMMYFUNCTION("""COMPUTED_VALUE"""),"台灣")</f>
        <v>台灣</v>
      </c>
      <c r="D4" s="26">
        <f ca="1">IFERROR(__xludf.DUMMYFUNCTION("""COMPUTED_VALUE"""),1)</f>
        <v>1</v>
      </c>
      <c r="E4" s="26">
        <f ca="1">IFERROR(__xludf.DUMMYFUNCTION("""COMPUTED_VALUE"""),2)</f>
        <v>2</v>
      </c>
      <c r="F4" s="28" t="str">
        <f ca="1">IFERROR(__xludf.DUMMYFUNCTION("""COMPUTED_VALUE"""),"台幣 $1500")</f>
        <v>台幣 $1500</v>
      </c>
      <c r="G4" s="26" t="str">
        <f ca="1">IFERROR(__xludf.DUMMYFUNCTION("""COMPUTED_VALUE"""),"")</f>
        <v/>
      </c>
      <c r="H4" s="26" t="str">
        <f ca="1">IFERROR(__xludf.DUMMYFUNCTION("""COMPUTED_VALUE"""),"")</f>
        <v/>
      </c>
      <c r="I4" s="26" t="str">
        <f ca="1">IFERROR(__xludf.DUMMYFUNCTION("""COMPUTED_VALUE"""),"")</f>
        <v/>
      </c>
      <c r="J4" s="26" t="str">
        <f ca="1">IFERROR(__xludf.DUMMYFUNCTION("""COMPUTED_VALUE"""),"")</f>
        <v/>
      </c>
      <c r="K4" s="26" t="str">
        <f ca="1">IFERROR(__xludf.DUMMYFUNCTION("""COMPUTED_VALUE"""),"")</f>
        <v/>
      </c>
      <c r="L4" s="27" t="str">
        <f ca="1">IFERROR(__xludf.DUMMYFUNCTION("""COMPUTED_VALUE"""),"")</f>
        <v/>
      </c>
      <c r="M4" s="26" t="str">
        <f ca="1">IFERROR(__xludf.DUMMYFUNCTION("""COMPUTED_VALUE"""),"")</f>
        <v/>
      </c>
      <c r="N4" s="26" t="str">
        <f ca="1">IFERROR(__xludf.DUMMYFUNCTION("""COMPUTED_VALUE"""),"")</f>
        <v/>
      </c>
      <c r="O4" s="22" t="str">
        <f ca="1">IFERROR(__xludf.DUMMYFUNCTION("""COMPUTED_VALUE"""),"")</f>
        <v/>
      </c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5">
      <c r="A5" s="21" t="str">
        <f ca="1">IFERROR(__xludf.DUMMYFUNCTION("""COMPUTED_VALUE"""),"周秀蘋")</f>
        <v>周秀蘋</v>
      </c>
      <c r="B5" s="22" t="str">
        <f ca="1">IFERROR(__xludf.DUMMYFUNCTION("""COMPUTED_VALUE"""),"忠")</f>
        <v>忠</v>
      </c>
      <c r="C5" s="22" t="str">
        <f ca="1">IFERROR(__xludf.DUMMYFUNCTION("""COMPUTED_VALUE"""),"美國")</f>
        <v>美國</v>
      </c>
      <c r="D5" s="26">
        <f ca="1">IFERROR(__xludf.DUMMYFUNCTION("""COMPUTED_VALUE"""),1)</f>
        <v>1</v>
      </c>
      <c r="E5" s="26">
        <f ca="1">IFERROR(__xludf.DUMMYFUNCTION("""COMPUTED_VALUE"""),4)</f>
        <v>4</v>
      </c>
      <c r="F5" s="28" t="str">
        <f ca="1">IFERROR(__xludf.DUMMYFUNCTION("""COMPUTED_VALUE"""),"台幣 $2340")</f>
        <v>台幣 $2340</v>
      </c>
      <c r="G5" s="26" t="str">
        <f ca="1">IFERROR(__xludf.DUMMYFUNCTION("""COMPUTED_VALUE"""),"")</f>
        <v/>
      </c>
      <c r="H5" s="26" t="str">
        <f ca="1">IFERROR(__xludf.DUMMYFUNCTION("""COMPUTED_VALUE"""),"")</f>
        <v/>
      </c>
      <c r="I5" s="26" t="str">
        <f ca="1">IFERROR(__xludf.DUMMYFUNCTION("""COMPUTED_VALUE"""),"")</f>
        <v/>
      </c>
      <c r="J5" s="26" t="str">
        <f ca="1">IFERROR(__xludf.DUMMYFUNCTION("""COMPUTED_VALUE"""),"")</f>
        <v/>
      </c>
      <c r="K5" s="26" t="str">
        <f ca="1">IFERROR(__xludf.DUMMYFUNCTION("""COMPUTED_VALUE"""),"")</f>
        <v/>
      </c>
      <c r="L5" s="27" t="str">
        <f ca="1">IFERROR(__xludf.DUMMYFUNCTION("""COMPUTED_VALUE"""),"")</f>
        <v/>
      </c>
      <c r="M5" s="26" t="str">
        <f ca="1">IFERROR(__xludf.DUMMYFUNCTION("""COMPUTED_VALUE"""),"")</f>
        <v/>
      </c>
      <c r="N5" s="26" t="str">
        <f ca="1">IFERROR(__xludf.DUMMYFUNCTION("""COMPUTED_VALUE"""),"")</f>
        <v/>
      </c>
      <c r="O5" s="22" t="str">
        <f ca="1">IFERROR(__xludf.DUMMYFUNCTION("""COMPUTED_VALUE"""),"")</f>
        <v/>
      </c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>
      <c r="A6" s="21" t="str">
        <f ca="1">IFERROR(__xludf.DUMMYFUNCTION("""COMPUTED_VALUE"""),"嚴淑華")</f>
        <v>嚴淑華</v>
      </c>
      <c r="B6" s="22" t="str">
        <f ca="1">IFERROR(__xludf.DUMMYFUNCTION("""COMPUTED_VALUE"""),"忠")</f>
        <v>忠</v>
      </c>
      <c r="C6" s="22" t="str">
        <f ca="1">IFERROR(__xludf.DUMMYFUNCTION("""COMPUTED_VALUE"""),"美國")</f>
        <v>美國</v>
      </c>
      <c r="D6" s="22"/>
      <c r="E6" s="26" t="str">
        <f ca="1">IFERROR(__xludf.DUMMYFUNCTION("""COMPUTED_VALUE"""),"")</f>
        <v/>
      </c>
      <c r="F6" s="28" t="str">
        <f ca="1">IFERROR(__xludf.DUMMYFUNCTION("""COMPUTED_VALUE"""),"")</f>
        <v/>
      </c>
      <c r="G6" s="26" t="str">
        <f ca="1">IFERROR(__xludf.DUMMYFUNCTION("""COMPUTED_VALUE"""),"")</f>
        <v/>
      </c>
      <c r="H6" s="26" t="str">
        <f ca="1">IFERROR(__xludf.DUMMYFUNCTION("""COMPUTED_VALUE"""),"")</f>
        <v/>
      </c>
      <c r="I6" s="26" t="str">
        <f ca="1">IFERROR(__xludf.DUMMYFUNCTION("""COMPUTED_VALUE"""),"")</f>
        <v/>
      </c>
      <c r="J6" s="26" t="str">
        <f ca="1">IFERROR(__xludf.DUMMYFUNCTION("""COMPUTED_VALUE"""),"")</f>
        <v/>
      </c>
      <c r="K6" s="26" t="str">
        <f ca="1">IFERROR(__xludf.DUMMYFUNCTION("""COMPUTED_VALUE"""),"")</f>
        <v/>
      </c>
      <c r="L6" s="27" t="str">
        <f ca="1">IFERROR(__xludf.DUMMYFUNCTION("""COMPUTED_VALUE"""),"")</f>
        <v/>
      </c>
      <c r="M6" s="26" t="str">
        <f ca="1">IFERROR(__xludf.DUMMYFUNCTION("""COMPUTED_VALUE"""),"")</f>
        <v/>
      </c>
      <c r="N6" s="26">
        <f ca="1">IFERROR(__xludf.DUMMYFUNCTION("""COMPUTED_VALUE"""),2)</f>
        <v>2</v>
      </c>
      <c r="O6" s="22" t="str">
        <f ca="1">IFERROR(__xludf.DUMMYFUNCTION("""COMPUTED_VALUE"""),"C")</f>
        <v>C</v>
      </c>
      <c r="P6" s="22"/>
      <c r="Q6" s="22"/>
      <c r="R6" s="22"/>
      <c r="S6" s="22"/>
      <c r="T6" s="22"/>
      <c r="U6" s="22"/>
      <c r="V6" s="22"/>
      <c r="W6" s="22"/>
      <c r="X6" s="22"/>
      <c r="Y6" s="22"/>
    </row>
    <row r="7" spans="1:25">
      <c r="A7" s="21" t="str">
        <f ca="1">IFERROR(__xludf.DUMMYFUNCTION("""COMPUTED_VALUE"""),"李欣蓉")</f>
        <v>李欣蓉</v>
      </c>
      <c r="B7" s="22" t="str">
        <f ca="1">IFERROR(__xludf.DUMMYFUNCTION("""COMPUTED_VALUE"""),"忠")</f>
        <v>忠</v>
      </c>
      <c r="C7" s="22" t="str">
        <f ca="1">IFERROR(__xludf.DUMMYFUNCTION("""COMPUTED_VALUE"""),"台灣")</f>
        <v>台灣</v>
      </c>
      <c r="D7" s="26">
        <f ca="1">IFERROR(__xludf.DUMMYFUNCTION("""COMPUTED_VALUE"""),1)</f>
        <v>1</v>
      </c>
      <c r="E7" s="26">
        <f ca="1">IFERROR(__xludf.DUMMYFUNCTION("""COMPUTED_VALUE"""),8)</f>
        <v>8</v>
      </c>
      <c r="F7" s="28" t="str">
        <f ca="1">IFERROR(__xludf.DUMMYFUNCTION("""COMPUTED_VALUE"""),"台幣 $4160")</f>
        <v>台幣 $4160</v>
      </c>
      <c r="G7" s="26">
        <f ca="1">IFERROR(__xludf.DUMMYFUNCTION("""COMPUTED_VALUE"""),1)</f>
        <v>1</v>
      </c>
      <c r="H7" s="26">
        <f ca="1">IFERROR(__xludf.DUMMYFUNCTION("""COMPUTED_VALUE"""),1)</f>
        <v>1</v>
      </c>
      <c r="I7" s="26" t="str">
        <f ca="1">IFERROR(__xludf.DUMMYFUNCTION("""COMPUTED_VALUE"""),"A")</f>
        <v>A</v>
      </c>
      <c r="J7" s="26">
        <f ca="1">IFERROR(__xludf.DUMMYFUNCTION("""COMPUTED_VALUE"""),1)</f>
        <v>1</v>
      </c>
      <c r="K7" s="26">
        <f ca="1">IFERROR(__xludf.DUMMYFUNCTION("""COMPUTED_VALUE"""),1)</f>
        <v>1</v>
      </c>
      <c r="L7" s="27" t="str">
        <f ca="1">IFERROR(__xludf.DUMMYFUNCTION("""COMPUTED_VALUE"""),"候補")</f>
        <v>候補</v>
      </c>
      <c r="M7" s="26" t="str">
        <f ca="1">IFERROR(__xludf.DUMMYFUNCTION("""COMPUTED_VALUE"""),"")</f>
        <v/>
      </c>
      <c r="N7" s="26" t="str">
        <f ca="1">IFERROR(__xludf.DUMMYFUNCTION("""COMPUTED_VALUE"""),"")</f>
        <v/>
      </c>
      <c r="O7" s="22" t="str">
        <f ca="1">IFERROR(__xludf.DUMMYFUNCTION("""COMPUTED_VALUE"""),"")</f>
        <v/>
      </c>
      <c r="P7" s="22"/>
      <c r="Q7" s="22"/>
      <c r="R7" s="22"/>
      <c r="S7" s="22"/>
      <c r="T7" s="22"/>
      <c r="U7" s="22"/>
      <c r="V7" s="22"/>
      <c r="W7" s="22"/>
      <c r="X7" s="22"/>
      <c r="Y7" s="22"/>
    </row>
    <row r="8" spans="1:25">
      <c r="A8" s="21" t="str">
        <f ca="1">IFERROR(__xludf.DUMMYFUNCTION("""COMPUTED_VALUE"""),"沈維娟")</f>
        <v>沈維娟</v>
      </c>
      <c r="B8" s="22" t="str">
        <f ca="1">IFERROR(__xludf.DUMMYFUNCTION("""COMPUTED_VALUE"""),"忠")</f>
        <v>忠</v>
      </c>
      <c r="C8" s="22" t="str">
        <f ca="1">IFERROR(__xludf.DUMMYFUNCTION("""COMPUTED_VALUE"""),"台灣")</f>
        <v>台灣</v>
      </c>
      <c r="D8" s="26">
        <f ca="1">IFERROR(__xludf.DUMMYFUNCTION("""COMPUTED_VALUE"""),1)</f>
        <v>1</v>
      </c>
      <c r="E8" s="26">
        <f ca="1">IFERROR(__xludf.DUMMYFUNCTION("""COMPUTED_VALUE"""),3)</f>
        <v>3</v>
      </c>
      <c r="F8" s="28" t="str">
        <f ca="1">IFERROR(__xludf.DUMMYFUNCTION("""COMPUTED_VALUE"""),"台幣 $2250")</f>
        <v>台幣 $2250</v>
      </c>
      <c r="G8" s="26" t="str">
        <f ca="1">IFERROR(__xludf.DUMMYFUNCTION("""COMPUTED_VALUE"""),"")</f>
        <v/>
      </c>
      <c r="H8" s="22"/>
      <c r="I8" s="22"/>
      <c r="J8" s="26">
        <f ca="1">IFERROR(__xludf.DUMMYFUNCTION("""COMPUTED_VALUE"""),0)</f>
        <v>0</v>
      </c>
      <c r="K8" s="26">
        <f ca="1">IFERROR(__xludf.DUMMYFUNCTION("""COMPUTED_VALUE"""),0)</f>
        <v>0</v>
      </c>
      <c r="L8" s="22"/>
      <c r="M8" s="26">
        <f ca="1">IFERROR(__xludf.DUMMYFUNCTION("""COMPUTED_VALUE"""),1)</f>
        <v>1</v>
      </c>
      <c r="N8" s="26" t="str">
        <f ca="1">IFERROR(__xludf.DUMMYFUNCTION("""COMPUTED_VALUE"""),"")</f>
        <v/>
      </c>
      <c r="O8" s="22" t="str">
        <f ca="1">IFERROR(__xludf.DUMMYFUNCTION("""COMPUTED_VALUE"""),"")</f>
        <v/>
      </c>
      <c r="P8" s="22"/>
      <c r="Q8" s="22"/>
      <c r="R8" s="22"/>
      <c r="S8" s="22"/>
      <c r="T8" s="22"/>
      <c r="U8" s="22"/>
      <c r="V8" s="22"/>
      <c r="W8" s="22"/>
      <c r="X8" s="22"/>
      <c r="Y8" s="22"/>
    </row>
    <row r="9" spans="1:25">
      <c r="A9" s="21" t="str">
        <f ca="1">IFERROR(__xludf.DUMMYFUNCTION("""COMPUTED_VALUE"""),"秦麗香")</f>
        <v>秦麗香</v>
      </c>
      <c r="B9" s="22" t="str">
        <f ca="1">IFERROR(__xludf.DUMMYFUNCTION("""COMPUTED_VALUE"""),"忠")</f>
        <v>忠</v>
      </c>
      <c r="C9" s="22" t="str">
        <f ca="1">IFERROR(__xludf.DUMMYFUNCTION("""COMPUTED_VALUE"""),"台灣")</f>
        <v>台灣</v>
      </c>
      <c r="D9" s="26">
        <f ca="1">IFERROR(__xludf.DUMMYFUNCTION("""COMPUTED_VALUE"""),1)</f>
        <v>1</v>
      </c>
      <c r="E9" s="26">
        <f ca="1">IFERROR(__xludf.DUMMYFUNCTION("""COMPUTED_VALUE"""),4)</f>
        <v>4</v>
      </c>
      <c r="F9" s="28" t="str">
        <f ca="1">IFERROR(__xludf.DUMMYFUNCTION("""COMPUTED_VALUE"""),"台幣 $2340")</f>
        <v>台幣 $2340</v>
      </c>
      <c r="G9" s="26" t="str">
        <f ca="1">IFERROR(__xludf.DUMMYFUNCTION("""COMPUTED_VALUE"""),"")</f>
        <v/>
      </c>
      <c r="H9" s="26" t="str">
        <f ca="1">IFERROR(__xludf.DUMMYFUNCTION("""COMPUTED_VALUE"""),"")</f>
        <v/>
      </c>
      <c r="I9" s="26" t="str">
        <f ca="1">IFERROR(__xludf.DUMMYFUNCTION("""COMPUTED_VALUE"""),"")</f>
        <v/>
      </c>
      <c r="J9" s="26" t="str">
        <f ca="1">IFERROR(__xludf.DUMMYFUNCTION("""COMPUTED_VALUE"""),"")</f>
        <v/>
      </c>
      <c r="K9" s="26" t="str">
        <f ca="1">IFERROR(__xludf.DUMMYFUNCTION("""COMPUTED_VALUE"""),"")</f>
        <v/>
      </c>
      <c r="L9" s="27" t="str">
        <f ca="1">IFERROR(__xludf.DUMMYFUNCTION("""COMPUTED_VALUE"""),"")</f>
        <v/>
      </c>
      <c r="M9" s="26" t="str">
        <f ca="1">IFERROR(__xludf.DUMMYFUNCTION("""COMPUTED_VALUE"""),"")</f>
        <v/>
      </c>
      <c r="N9" s="26" t="str">
        <f ca="1">IFERROR(__xludf.DUMMYFUNCTION("""COMPUTED_VALUE"""),"")</f>
        <v/>
      </c>
      <c r="O9" s="22" t="str">
        <f ca="1">IFERROR(__xludf.DUMMYFUNCTION("""COMPUTED_VALUE"""),"")</f>
        <v/>
      </c>
      <c r="P9" s="22"/>
      <c r="Q9" s="22"/>
      <c r="R9" s="22"/>
      <c r="S9" s="22"/>
      <c r="T9" s="22"/>
      <c r="U9" s="22"/>
      <c r="V9" s="22"/>
      <c r="W9" s="22"/>
      <c r="X9" s="22"/>
      <c r="Y9" s="22"/>
    </row>
    <row r="10" spans="1:25">
      <c r="A10" s="21" t="str">
        <f ca="1">IFERROR(__xludf.DUMMYFUNCTION("""COMPUTED_VALUE"""),"裴秀玲")</f>
        <v>裴秀玲</v>
      </c>
      <c r="B10" s="22" t="str">
        <f ca="1">IFERROR(__xludf.DUMMYFUNCTION("""COMPUTED_VALUE"""),"忠")</f>
        <v>忠</v>
      </c>
      <c r="C10" s="22" t="str">
        <f ca="1">IFERROR(__xludf.DUMMYFUNCTION("""COMPUTED_VALUE"""),"美國")</f>
        <v>美國</v>
      </c>
      <c r="D10" s="26">
        <f ca="1">IFERROR(__xludf.DUMMYFUNCTION("""COMPUTED_VALUE"""),1)</f>
        <v>1</v>
      </c>
      <c r="E10" s="26">
        <f ca="1">IFERROR(__xludf.DUMMYFUNCTION("""COMPUTED_VALUE"""),8)</f>
        <v>8</v>
      </c>
      <c r="F10" s="28" t="str">
        <f ca="1">IFERROR(__xludf.DUMMYFUNCTION("""COMPUTED_VALUE"""),"美金 $118")</f>
        <v>美金 $118</v>
      </c>
      <c r="G10" s="26" t="str">
        <f ca="1">IFERROR(__xludf.DUMMYFUNCTION("""COMPUTED_VALUE"""),"")</f>
        <v/>
      </c>
      <c r="H10" s="26">
        <f ca="1">IFERROR(__xludf.DUMMYFUNCTION("""COMPUTED_VALUE"""),1)</f>
        <v>1</v>
      </c>
      <c r="I10" s="26" t="str">
        <f ca="1">IFERROR(__xludf.DUMMYFUNCTION("""COMPUTED_VALUE"""),"A")</f>
        <v>A</v>
      </c>
      <c r="J10" s="26">
        <f ca="1">IFERROR(__xludf.DUMMYFUNCTION("""COMPUTED_VALUE"""),0)</f>
        <v>0</v>
      </c>
      <c r="K10" s="26">
        <f ca="1">IFERROR(__xludf.DUMMYFUNCTION("""COMPUTED_VALUE"""),0)</f>
        <v>0</v>
      </c>
      <c r="L10" s="22"/>
      <c r="M10" s="26">
        <f ca="1">IFERROR(__xludf.DUMMYFUNCTION("""COMPUTED_VALUE"""),1)</f>
        <v>1</v>
      </c>
      <c r="N10" s="26" t="str">
        <f ca="1">IFERROR(__xludf.DUMMYFUNCTION("""COMPUTED_VALUE"""),"")</f>
        <v/>
      </c>
      <c r="O10" s="22" t="str">
        <f ca="1">IFERROR(__xludf.DUMMYFUNCTION("""COMPUTED_VALUE"""),"")</f>
        <v/>
      </c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spans="1:25">
      <c r="A11" s="21" t="str">
        <f ca="1">IFERROR(__xludf.DUMMYFUNCTION("""COMPUTED_VALUE"""),"許慧敏")</f>
        <v>許慧敏</v>
      </c>
      <c r="B11" s="22" t="str">
        <f ca="1">IFERROR(__xludf.DUMMYFUNCTION("""COMPUTED_VALUE"""),"忠")</f>
        <v>忠</v>
      </c>
      <c r="C11" s="22" t="str">
        <f ca="1">IFERROR(__xludf.DUMMYFUNCTION("""COMPUTED_VALUE"""),"台灣")</f>
        <v>台灣</v>
      </c>
      <c r="D11" s="26">
        <f ca="1">IFERROR(__xludf.DUMMYFUNCTION("""COMPUTED_VALUE"""),1)</f>
        <v>1</v>
      </c>
      <c r="E11" s="26">
        <f ca="1">IFERROR(__xludf.DUMMYFUNCTION("""COMPUTED_VALUE"""),4)</f>
        <v>4</v>
      </c>
      <c r="F11" s="28" t="str">
        <f ca="1">IFERROR(__xludf.DUMMYFUNCTION("""COMPUTED_VALUE"""),"台幣 $2700")</f>
        <v>台幣 $2700</v>
      </c>
      <c r="G11" s="26" t="str">
        <f ca="1">IFERROR(__xludf.DUMMYFUNCTION("""COMPUTED_VALUE"""),"")</f>
        <v/>
      </c>
      <c r="H11" s="26">
        <f ca="1">IFERROR(__xludf.DUMMYFUNCTION("""COMPUTED_VALUE"""),1)</f>
        <v>1</v>
      </c>
      <c r="I11" s="26" t="str">
        <f ca="1">IFERROR(__xludf.DUMMYFUNCTION("""COMPUTED_VALUE"""),"A")</f>
        <v>A</v>
      </c>
      <c r="J11" s="26">
        <f ca="1">IFERROR(__xludf.DUMMYFUNCTION("""COMPUTED_VALUE"""),1)</f>
        <v>1</v>
      </c>
      <c r="K11" s="26">
        <f ca="1">IFERROR(__xludf.DUMMYFUNCTION("""COMPUTED_VALUE"""),0)</f>
        <v>0</v>
      </c>
      <c r="L11" s="22"/>
      <c r="M11" s="26">
        <f ca="1">IFERROR(__xludf.DUMMYFUNCTION("""COMPUTED_VALUE"""),1)</f>
        <v>1</v>
      </c>
      <c r="N11" s="26" t="str">
        <f ca="1">IFERROR(__xludf.DUMMYFUNCTION("""COMPUTED_VALUE"""),"")</f>
        <v/>
      </c>
      <c r="O11" s="22" t="str">
        <f ca="1">IFERROR(__xludf.DUMMYFUNCTION("""COMPUTED_VALUE"""),"")</f>
        <v/>
      </c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5">
      <c r="A12" s="21" t="str">
        <f ca="1">IFERROR(__xludf.DUMMYFUNCTION("""COMPUTED_VALUE"""),"謝金森")</f>
        <v>謝金森</v>
      </c>
      <c r="B12" s="22" t="str">
        <f ca="1">IFERROR(__xludf.DUMMYFUNCTION("""COMPUTED_VALUE"""),"忠")</f>
        <v>忠</v>
      </c>
      <c r="C12" s="22" t="str">
        <f ca="1">IFERROR(__xludf.DUMMYFUNCTION("""COMPUTED_VALUE"""),"台灣")</f>
        <v>台灣</v>
      </c>
      <c r="D12" s="26">
        <f ca="1">IFERROR(__xludf.DUMMYFUNCTION("""COMPUTED_VALUE"""),2)</f>
        <v>2</v>
      </c>
      <c r="E12" s="26" t="str">
        <f ca="1">IFERROR(__xludf.DUMMYFUNCTION("""COMPUTED_VALUE"""),"")</f>
        <v/>
      </c>
      <c r="F12" s="28" t="str">
        <f ca="1">IFERROR(__xludf.DUMMYFUNCTION("""COMPUTED_VALUE"""),"")</f>
        <v/>
      </c>
      <c r="G12" s="26">
        <f ca="1">IFERROR(__xludf.DUMMYFUNCTION("""COMPUTED_VALUE"""),1)</f>
        <v>1</v>
      </c>
      <c r="H12" s="26">
        <f ca="1">IFERROR(__xludf.DUMMYFUNCTION("""COMPUTED_VALUE"""),1)</f>
        <v>1</v>
      </c>
      <c r="I12" s="26" t="str">
        <f ca="1">IFERROR(__xludf.DUMMYFUNCTION("""COMPUTED_VALUE"""),"C")</f>
        <v>C</v>
      </c>
      <c r="J12" s="26">
        <f ca="1">IFERROR(__xludf.DUMMYFUNCTION("""COMPUTED_VALUE"""),0)</f>
        <v>0</v>
      </c>
      <c r="K12" s="26">
        <f ca="1">IFERROR(__xludf.DUMMYFUNCTION("""COMPUTED_VALUE"""),0)</f>
        <v>0</v>
      </c>
      <c r="L12" s="22"/>
      <c r="M12" s="26">
        <f ca="1">IFERROR(__xludf.DUMMYFUNCTION("""COMPUTED_VALUE"""),2)</f>
        <v>2</v>
      </c>
      <c r="N12" s="26" t="str">
        <f ca="1">IFERROR(__xludf.DUMMYFUNCTION("""COMPUTED_VALUE"""),"")</f>
        <v/>
      </c>
      <c r="O12" s="22" t="str">
        <f ca="1">IFERROR(__xludf.DUMMYFUNCTION("""COMPUTED_VALUE"""),"")</f>
        <v/>
      </c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spans="1:25">
      <c r="A13" s="21" t="str">
        <f ca="1">IFERROR(__xludf.DUMMYFUNCTION("""COMPUTED_VALUE"""),"車利")</f>
        <v>車利</v>
      </c>
      <c r="B13" s="22" t="str">
        <f ca="1">IFERROR(__xludf.DUMMYFUNCTION("""COMPUTED_VALUE"""),"忠")</f>
        <v>忠</v>
      </c>
      <c r="C13" s="22" t="str">
        <f ca="1">IFERROR(__xludf.DUMMYFUNCTION("""COMPUTED_VALUE"""),"")</f>
        <v/>
      </c>
      <c r="D13" s="26" t="str">
        <f ca="1">IFERROR(__xludf.DUMMYFUNCTION("""COMPUTED_VALUE"""),"")</f>
        <v/>
      </c>
      <c r="E13" s="26">
        <f ca="1">IFERROR(__xludf.DUMMYFUNCTION("""COMPUTED_VALUE"""),1)</f>
        <v>1</v>
      </c>
      <c r="F13" s="28" t="str">
        <f ca="1">IFERROR(__xludf.DUMMYFUNCTION("""COMPUTED_VALUE"""),"美金 $15.5")</f>
        <v>美金 $15.5</v>
      </c>
      <c r="G13" s="26" t="str">
        <f ca="1">IFERROR(__xludf.DUMMYFUNCTION("""COMPUTED_VALUE"""),"")</f>
        <v/>
      </c>
      <c r="H13" s="26" t="str">
        <f ca="1">IFERROR(__xludf.DUMMYFUNCTION("""COMPUTED_VALUE"""),"")</f>
        <v/>
      </c>
      <c r="I13" s="26" t="str">
        <f ca="1">IFERROR(__xludf.DUMMYFUNCTION("""COMPUTED_VALUE"""),"")</f>
        <v/>
      </c>
      <c r="J13" s="26" t="str">
        <f ca="1">IFERROR(__xludf.DUMMYFUNCTION("""COMPUTED_VALUE"""),"")</f>
        <v/>
      </c>
      <c r="K13" s="26" t="str">
        <f ca="1">IFERROR(__xludf.DUMMYFUNCTION("""COMPUTED_VALUE"""),"")</f>
        <v/>
      </c>
      <c r="L13" s="27" t="str">
        <f ca="1">IFERROR(__xludf.DUMMYFUNCTION("""COMPUTED_VALUE"""),"")</f>
        <v/>
      </c>
      <c r="M13" s="26" t="str">
        <f ca="1">IFERROR(__xludf.DUMMYFUNCTION("""COMPUTED_VALUE"""),"")</f>
        <v/>
      </c>
      <c r="N13" s="26" t="str">
        <f ca="1">IFERROR(__xludf.DUMMYFUNCTION("""COMPUTED_VALUE"""),"")</f>
        <v/>
      </c>
      <c r="O13" s="22" t="str">
        <f ca="1">IFERROR(__xludf.DUMMYFUNCTION("""COMPUTED_VALUE"""),"")</f>
        <v/>
      </c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spans="1:25">
      <c r="A14" s="21" t="str">
        <f ca="1">IFERROR(__xludf.DUMMYFUNCTION("""COMPUTED_VALUE"""),"鄭麗珍")</f>
        <v>鄭麗珍</v>
      </c>
      <c r="B14" s="22" t="str">
        <f ca="1">IFERROR(__xludf.DUMMYFUNCTION("""COMPUTED_VALUE"""),"忠")</f>
        <v>忠</v>
      </c>
      <c r="C14" s="22" t="str">
        <f ca="1">IFERROR(__xludf.DUMMYFUNCTION("""COMPUTED_VALUE"""),"台灣")</f>
        <v>台灣</v>
      </c>
      <c r="D14" s="26">
        <f ca="1">IFERROR(__xludf.DUMMYFUNCTION("""COMPUTED_VALUE"""),1)</f>
        <v>1</v>
      </c>
      <c r="E14" s="26" t="str">
        <f ca="1">IFERROR(__xludf.DUMMYFUNCTION("""COMPUTED_VALUE"""),"")</f>
        <v/>
      </c>
      <c r="F14" s="28" t="str">
        <f ca="1">IFERROR(__xludf.DUMMYFUNCTION("""COMPUTED_VALUE"""),"")</f>
        <v/>
      </c>
      <c r="G14" s="26" t="str">
        <f ca="1">IFERROR(__xludf.DUMMYFUNCTION("""COMPUTED_VALUE"""),"")</f>
        <v/>
      </c>
      <c r="H14" s="26" t="str">
        <f ca="1">IFERROR(__xludf.DUMMYFUNCTION("""COMPUTED_VALUE"""),"")</f>
        <v/>
      </c>
      <c r="I14" s="26" t="str">
        <f ca="1">IFERROR(__xludf.DUMMYFUNCTION("""COMPUTED_VALUE"""),"")</f>
        <v/>
      </c>
      <c r="J14" s="26" t="str">
        <f ca="1">IFERROR(__xludf.DUMMYFUNCTION("""COMPUTED_VALUE"""),"")</f>
        <v/>
      </c>
      <c r="K14" s="26" t="str">
        <f ca="1">IFERROR(__xludf.DUMMYFUNCTION("""COMPUTED_VALUE"""),"")</f>
        <v/>
      </c>
      <c r="L14" s="27" t="str">
        <f ca="1">IFERROR(__xludf.DUMMYFUNCTION("""COMPUTED_VALUE"""),"")</f>
        <v/>
      </c>
      <c r="M14" s="26" t="str">
        <f ca="1">IFERROR(__xludf.DUMMYFUNCTION("""COMPUTED_VALUE"""),"")</f>
        <v/>
      </c>
      <c r="N14" s="26" t="str">
        <f ca="1">IFERROR(__xludf.DUMMYFUNCTION("""COMPUTED_VALUE"""),"")</f>
        <v/>
      </c>
      <c r="O14" s="22" t="str">
        <f ca="1">IFERROR(__xludf.DUMMYFUNCTION("""COMPUTED_VALUE"""),"")</f>
        <v/>
      </c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spans="1:25">
      <c r="A15" s="21" t="str">
        <f ca="1">IFERROR(__xludf.DUMMYFUNCTION("""COMPUTED_VALUE"""),"陳慧嬋")</f>
        <v>陳慧嬋</v>
      </c>
      <c r="B15" s="22" t="str">
        <f ca="1">IFERROR(__xludf.DUMMYFUNCTION("""COMPUTED_VALUE"""),"忠")</f>
        <v>忠</v>
      </c>
      <c r="C15" s="22" t="str">
        <f ca="1">IFERROR(__xludf.DUMMYFUNCTION("""COMPUTED_VALUE"""),"台灣")</f>
        <v>台灣</v>
      </c>
      <c r="D15" s="26">
        <f ca="1">IFERROR(__xludf.DUMMYFUNCTION("""COMPUTED_VALUE"""),1)</f>
        <v>1</v>
      </c>
      <c r="E15" s="26" t="str">
        <f ca="1">IFERROR(__xludf.DUMMYFUNCTION("""COMPUTED_VALUE"""),"")</f>
        <v/>
      </c>
      <c r="F15" s="28" t="str">
        <f ca="1">IFERROR(__xludf.DUMMYFUNCTION("""COMPUTED_VALUE"""),"")</f>
        <v/>
      </c>
      <c r="G15" s="26" t="str">
        <f ca="1">IFERROR(__xludf.DUMMYFUNCTION("""COMPUTED_VALUE"""),"")</f>
        <v/>
      </c>
      <c r="H15" s="26" t="str">
        <f ca="1">IFERROR(__xludf.DUMMYFUNCTION("""COMPUTED_VALUE"""),"")</f>
        <v/>
      </c>
      <c r="I15" s="26" t="str">
        <f ca="1">IFERROR(__xludf.DUMMYFUNCTION("""COMPUTED_VALUE"""),"")</f>
        <v/>
      </c>
      <c r="J15" s="26" t="str">
        <f ca="1">IFERROR(__xludf.DUMMYFUNCTION("""COMPUTED_VALUE"""),"")</f>
        <v/>
      </c>
      <c r="K15" s="26" t="str">
        <f ca="1">IFERROR(__xludf.DUMMYFUNCTION("""COMPUTED_VALUE"""),"")</f>
        <v/>
      </c>
      <c r="L15" s="27" t="str">
        <f ca="1">IFERROR(__xludf.DUMMYFUNCTION("""COMPUTED_VALUE"""),"")</f>
        <v/>
      </c>
      <c r="M15" s="26">
        <f ca="1">IFERROR(__xludf.DUMMYFUNCTION("""COMPUTED_VALUE"""),2)</f>
        <v>2</v>
      </c>
      <c r="N15" s="26" t="str">
        <f ca="1">IFERROR(__xludf.DUMMYFUNCTION("""COMPUTED_VALUE"""),"")</f>
        <v/>
      </c>
      <c r="O15" s="22" t="str">
        <f ca="1">IFERROR(__xludf.DUMMYFUNCTION("""COMPUTED_VALUE"""),"")</f>
        <v/>
      </c>
      <c r="P15" s="22"/>
      <c r="Q15" s="22"/>
      <c r="R15" s="22"/>
      <c r="S15" s="22"/>
      <c r="T15" s="22"/>
      <c r="U15" s="22"/>
      <c r="V15" s="22"/>
      <c r="W15" s="22"/>
      <c r="X15" s="22"/>
      <c r="Y15" s="22"/>
    </row>
    <row r="16" spans="1:25">
      <c r="A16" s="21" t="str">
        <f ca="1">IFERROR(__xludf.DUMMYFUNCTION("""COMPUTED_VALUE"""),"陳文君")</f>
        <v>陳文君</v>
      </c>
      <c r="B16" s="22" t="str">
        <f ca="1">IFERROR(__xludf.DUMMYFUNCTION("""COMPUTED_VALUE"""),"忠")</f>
        <v>忠</v>
      </c>
      <c r="C16" s="22" t="str">
        <f ca="1">IFERROR(__xludf.DUMMYFUNCTION("""COMPUTED_VALUE"""),"台灣")</f>
        <v>台灣</v>
      </c>
      <c r="D16" s="26">
        <f ca="1">IFERROR(__xludf.DUMMYFUNCTION("""COMPUTED_VALUE"""),1)</f>
        <v>1</v>
      </c>
      <c r="E16" s="26" t="str">
        <f ca="1">IFERROR(__xludf.DUMMYFUNCTION("""COMPUTED_VALUE"""),"")</f>
        <v/>
      </c>
      <c r="F16" s="28" t="str">
        <f ca="1">IFERROR(__xludf.DUMMYFUNCTION("""COMPUTED_VALUE"""),"")</f>
        <v/>
      </c>
      <c r="G16" s="26" t="str">
        <f ca="1">IFERROR(__xludf.DUMMYFUNCTION("""COMPUTED_VALUE"""),"")</f>
        <v/>
      </c>
      <c r="H16" s="26" t="str">
        <f ca="1">IFERROR(__xludf.DUMMYFUNCTION("""COMPUTED_VALUE"""),"")</f>
        <v/>
      </c>
      <c r="I16" s="26" t="str">
        <f ca="1">IFERROR(__xludf.DUMMYFUNCTION("""COMPUTED_VALUE"""),"")</f>
        <v/>
      </c>
      <c r="J16" s="26" t="str">
        <f ca="1">IFERROR(__xludf.DUMMYFUNCTION("""COMPUTED_VALUE"""),"")</f>
        <v/>
      </c>
      <c r="K16" s="26" t="str">
        <f ca="1">IFERROR(__xludf.DUMMYFUNCTION("""COMPUTED_VALUE"""),"")</f>
        <v/>
      </c>
      <c r="L16" s="27" t="str">
        <f ca="1">IFERROR(__xludf.DUMMYFUNCTION("""COMPUTED_VALUE"""),"")</f>
        <v/>
      </c>
      <c r="M16" s="26" t="str">
        <f ca="1">IFERROR(__xludf.DUMMYFUNCTION("""COMPUTED_VALUE"""),"")</f>
        <v/>
      </c>
      <c r="N16" s="26" t="str">
        <f ca="1">IFERROR(__xludf.DUMMYFUNCTION("""COMPUTED_VALUE"""),"")</f>
        <v/>
      </c>
      <c r="O16" s="22" t="str">
        <f ca="1">IFERROR(__xludf.DUMMYFUNCTION("""COMPUTED_VALUE"""),"")</f>
        <v/>
      </c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>
      <c r="A17" s="21" t="str">
        <f ca="1">IFERROR(__xludf.DUMMYFUNCTION("""COMPUTED_VALUE"""),"陳曉昭")</f>
        <v>陳曉昭</v>
      </c>
      <c r="B17" s="22" t="str">
        <f ca="1">IFERROR(__xludf.DUMMYFUNCTION("""COMPUTED_VALUE"""),"忠")</f>
        <v>忠</v>
      </c>
      <c r="C17" s="22" t="str">
        <f ca="1">IFERROR(__xludf.DUMMYFUNCTION("""COMPUTED_VALUE"""),"美國")</f>
        <v>美國</v>
      </c>
      <c r="D17" s="26">
        <f ca="1">IFERROR(__xludf.DUMMYFUNCTION("""COMPUTED_VALUE"""),1)</f>
        <v>1</v>
      </c>
      <c r="E17" s="26">
        <f ca="1">IFERROR(__xludf.DUMMYFUNCTION("""COMPUTED_VALUE"""),4)</f>
        <v>4</v>
      </c>
      <c r="F17" s="28" t="str">
        <f ca="1">IFERROR(__xludf.DUMMYFUNCTION("""COMPUTED_VALUE"""),"美金 $78")</f>
        <v>美金 $78</v>
      </c>
      <c r="G17" s="26" t="str">
        <f ca="1">IFERROR(__xludf.DUMMYFUNCTION("""COMPUTED_VALUE"""),"")</f>
        <v/>
      </c>
      <c r="H17" s="22"/>
      <c r="I17" s="22"/>
      <c r="J17" s="26">
        <f ca="1">IFERROR(__xludf.DUMMYFUNCTION("""COMPUTED_VALUE"""),0)</f>
        <v>0</v>
      </c>
      <c r="K17" s="26">
        <f ca="1">IFERROR(__xludf.DUMMYFUNCTION("""COMPUTED_VALUE"""),1)</f>
        <v>1</v>
      </c>
      <c r="L17" s="27">
        <f ca="1">IFERROR(__xludf.DUMMYFUNCTION("""COMPUTED_VALUE"""),45976)</f>
        <v>45976</v>
      </c>
      <c r="M17" s="26">
        <f ca="1">IFERROR(__xludf.DUMMYFUNCTION("""COMPUTED_VALUE"""),2)</f>
        <v>2</v>
      </c>
      <c r="N17" s="26" t="str">
        <f ca="1">IFERROR(__xludf.DUMMYFUNCTION("""COMPUTED_VALUE"""),"")</f>
        <v/>
      </c>
      <c r="O17" s="22" t="str">
        <f ca="1">IFERROR(__xludf.DUMMYFUNCTION("""COMPUTED_VALUE"""),"")</f>
        <v/>
      </c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>
      <c r="A18" s="21" t="str">
        <f ca="1">IFERROR(__xludf.DUMMYFUNCTION("""COMPUTED_VALUE"""),"陳秋惠")</f>
        <v>陳秋惠</v>
      </c>
      <c r="B18" s="22" t="str">
        <f ca="1">IFERROR(__xludf.DUMMYFUNCTION("""COMPUTED_VALUE"""),"忠")</f>
        <v>忠</v>
      </c>
      <c r="C18" s="22" t="str">
        <f ca="1">IFERROR(__xludf.DUMMYFUNCTION("""COMPUTED_VALUE"""),"美國")</f>
        <v>美國</v>
      </c>
      <c r="D18" s="26">
        <f ca="1">IFERROR(__xludf.DUMMYFUNCTION("""COMPUTED_VALUE"""),1)</f>
        <v>1</v>
      </c>
      <c r="E18" s="26">
        <f ca="1">IFERROR(__xludf.DUMMYFUNCTION("""COMPUTED_VALUE"""),4)</f>
        <v>4</v>
      </c>
      <c r="F18" s="28" t="str">
        <f ca="1">IFERROR(__xludf.DUMMYFUNCTION("""COMPUTED_VALUE"""),"美金 $67")</f>
        <v>美金 $67</v>
      </c>
      <c r="G18" s="26">
        <f ca="1">IFERROR(__xludf.DUMMYFUNCTION("""COMPUTED_VALUE"""),1)</f>
        <v>1</v>
      </c>
      <c r="H18" s="26">
        <f ca="1">IFERROR(__xludf.DUMMYFUNCTION("""COMPUTED_VALUE"""),1)</f>
        <v>1</v>
      </c>
      <c r="I18" s="26" t="str">
        <f ca="1">IFERROR(__xludf.DUMMYFUNCTION("""COMPUTED_VALUE"""),"C")</f>
        <v>C</v>
      </c>
      <c r="J18" s="26">
        <f ca="1">IFERROR(__xludf.DUMMYFUNCTION("""COMPUTED_VALUE"""),1)</f>
        <v>1</v>
      </c>
      <c r="K18" s="26">
        <f ca="1">IFERROR(__xludf.DUMMYFUNCTION("""COMPUTED_VALUE"""),1)</f>
        <v>1</v>
      </c>
      <c r="L18" s="27">
        <f ca="1">IFERROR(__xludf.DUMMYFUNCTION("""COMPUTED_VALUE"""),45976)</f>
        <v>45976</v>
      </c>
      <c r="M18" s="26" t="str">
        <f ca="1">IFERROR(__xludf.DUMMYFUNCTION("""COMPUTED_VALUE"""),"")</f>
        <v/>
      </c>
      <c r="N18" s="26">
        <f ca="1">IFERROR(__xludf.DUMMYFUNCTION("""COMPUTED_VALUE"""),1)</f>
        <v>1</v>
      </c>
      <c r="O18" s="22" t="str">
        <f ca="1">IFERROR(__xludf.DUMMYFUNCTION("""COMPUTED_VALUE"""),"A")</f>
        <v>A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spans="1:25">
      <c r="A19" s="21" t="str">
        <f ca="1">IFERROR(__xludf.DUMMYFUNCTION("""COMPUTED_VALUE"""),"陳美桂")</f>
        <v>陳美桂</v>
      </c>
      <c r="B19" s="22" t="str">
        <f ca="1">IFERROR(__xludf.DUMMYFUNCTION("""COMPUTED_VALUE"""),"忠")</f>
        <v>忠</v>
      </c>
      <c r="C19" s="22" t="str">
        <f ca="1">IFERROR(__xludf.DUMMYFUNCTION("""COMPUTED_VALUE"""),"台灣")</f>
        <v>台灣</v>
      </c>
      <c r="D19" s="26">
        <f ca="1">IFERROR(__xludf.DUMMYFUNCTION("""COMPUTED_VALUE"""),1)</f>
        <v>1</v>
      </c>
      <c r="E19" s="26" t="str">
        <f ca="1">IFERROR(__xludf.DUMMYFUNCTION("""COMPUTED_VALUE"""),"")</f>
        <v/>
      </c>
      <c r="F19" s="28" t="str">
        <f ca="1">IFERROR(__xludf.DUMMYFUNCTION("""COMPUTED_VALUE"""),"")</f>
        <v/>
      </c>
      <c r="G19" s="26" t="str">
        <f ca="1">IFERROR(__xludf.DUMMYFUNCTION("""COMPUTED_VALUE"""),"")</f>
        <v/>
      </c>
      <c r="H19" s="26" t="str">
        <f ca="1">IFERROR(__xludf.DUMMYFUNCTION("""COMPUTED_VALUE"""),"")</f>
        <v/>
      </c>
      <c r="I19" s="26" t="str">
        <f ca="1">IFERROR(__xludf.DUMMYFUNCTION("""COMPUTED_VALUE"""),"")</f>
        <v/>
      </c>
      <c r="J19" s="26" t="str">
        <f ca="1">IFERROR(__xludf.DUMMYFUNCTION("""COMPUTED_VALUE"""),"")</f>
        <v/>
      </c>
      <c r="K19" s="26" t="str">
        <f ca="1">IFERROR(__xludf.DUMMYFUNCTION("""COMPUTED_VALUE"""),"")</f>
        <v/>
      </c>
      <c r="L19" s="27" t="str">
        <f ca="1">IFERROR(__xludf.DUMMYFUNCTION("""COMPUTED_VALUE"""),"")</f>
        <v/>
      </c>
      <c r="M19" s="26" t="str">
        <f ca="1">IFERROR(__xludf.DUMMYFUNCTION("""COMPUTED_VALUE"""),"")</f>
        <v/>
      </c>
      <c r="N19" s="26" t="str">
        <f ca="1">IFERROR(__xludf.DUMMYFUNCTION("""COMPUTED_VALUE"""),"")</f>
        <v/>
      </c>
      <c r="O19" s="22" t="str">
        <f ca="1">IFERROR(__xludf.DUMMYFUNCTION("""COMPUTED_VALUE"""),"")</f>
        <v/>
      </c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spans="1:25">
      <c r="A20" s="21" t="str">
        <f ca="1">IFERROR(__xludf.DUMMYFUNCTION("""COMPUTED_VALUE"""),"陳美珠")</f>
        <v>陳美珠</v>
      </c>
      <c r="B20" s="22" t="str">
        <f ca="1">IFERROR(__xludf.DUMMYFUNCTION("""COMPUTED_VALUE"""),"忠")</f>
        <v>忠</v>
      </c>
      <c r="C20" s="22" t="str">
        <f ca="1">IFERROR(__xludf.DUMMYFUNCTION("""COMPUTED_VALUE"""),"台灣")</f>
        <v>台灣</v>
      </c>
      <c r="D20" s="26">
        <f ca="1">IFERROR(__xludf.DUMMYFUNCTION("""COMPUTED_VALUE"""),3)</f>
        <v>3</v>
      </c>
      <c r="E20" s="26">
        <f ca="1">IFERROR(__xludf.DUMMYFUNCTION("""COMPUTED_VALUE"""),4)</f>
        <v>4</v>
      </c>
      <c r="F20" s="28" t="str">
        <f ca="1">IFERROR(__xludf.DUMMYFUNCTION("""COMPUTED_VALUE"""),"台幣 $1620")</f>
        <v>台幣 $1620</v>
      </c>
      <c r="G20" s="26" t="str">
        <f ca="1">IFERROR(__xludf.DUMMYFUNCTION("""COMPUTED_VALUE"""),"")</f>
        <v/>
      </c>
      <c r="H20" s="26">
        <f ca="1">IFERROR(__xludf.DUMMYFUNCTION("""COMPUTED_VALUE"""),1)</f>
        <v>1</v>
      </c>
      <c r="I20" s="26" t="str">
        <f ca="1">IFERROR(__xludf.DUMMYFUNCTION("""COMPUTED_VALUE"""),"A")</f>
        <v>A</v>
      </c>
      <c r="J20" s="26">
        <f ca="1">IFERROR(__xludf.DUMMYFUNCTION("""COMPUTED_VALUE"""),1)</f>
        <v>1</v>
      </c>
      <c r="K20" s="26">
        <f ca="1">IFERROR(__xludf.DUMMYFUNCTION("""COMPUTED_VALUE"""),1)</f>
        <v>1</v>
      </c>
      <c r="L20" s="27">
        <f ca="1">IFERROR(__xludf.DUMMYFUNCTION("""COMPUTED_VALUE"""),45976)</f>
        <v>45976</v>
      </c>
      <c r="M20" s="26">
        <f ca="1">IFERROR(__xludf.DUMMYFUNCTION("""COMPUTED_VALUE"""),1)</f>
        <v>1</v>
      </c>
      <c r="N20" s="26" t="str">
        <f ca="1">IFERROR(__xludf.DUMMYFUNCTION("""COMPUTED_VALUE"""),"")</f>
        <v/>
      </c>
      <c r="O20" s="22" t="str">
        <f ca="1">IFERROR(__xludf.DUMMYFUNCTION("""COMPUTED_VALUE"""),"")</f>
        <v/>
      </c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spans="1:25">
      <c r="A21" s="21" t="str">
        <f ca="1">IFERROR(__xludf.DUMMYFUNCTION("""COMPUTED_VALUE"""),"陳麗銀")</f>
        <v>陳麗銀</v>
      </c>
      <c r="B21" s="22" t="str">
        <f ca="1">IFERROR(__xludf.DUMMYFUNCTION("""COMPUTED_VALUE"""),"忠")</f>
        <v>忠</v>
      </c>
      <c r="C21" s="22" t="str">
        <f ca="1">IFERROR(__xludf.DUMMYFUNCTION("""COMPUTED_VALUE"""),"")</f>
        <v/>
      </c>
      <c r="D21" s="26" t="str">
        <f ca="1">IFERROR(__xludf.DUMMYFUNCTION("""COMPUTED_VALUE"""),"")</f>
        <v/>
      </c>
      <c r="E21" s="26">
        <f ca="1">IFERROR(__xludf.DUMMYFUNCTION("""COMPUTED_VALUE"""),2)</f>
        <v>2</v>
      </c>
      <c r="F21" s="28" t="str">
        <f ca="1">IFERROR(__xludf.DUMMYFUNCTION("""COMPUTED_VALUE"""),"美金 $54")</f>
        <v>美金 $54</v>
      </c>
      <c r="G21" s="26" t="str">
        <f ca="1">IFERROR(__xludf.DUMMYFUNCTION("""COMPUTED_VALUE"""),"")</f>
        <v/>
      </c>
      <c r="H21" s="26" t="str">
        <f ca="1">IFERROR(__xludf.DUMMYFUNCTION("""COMPUTED_VALUE"""),"")</f>
        <v/>
      </c>
      <c r="I21" s="26" t="str">
        <f ca="1">IFERROR(__xludf.DUMMYFUNCTION("""COMPUTED_VALUE"""),"")</f>
        <v/>
      </c>
      <c r="J21" s="26" t="str">
        <f ca="1">IFERROR(__xludf.DUMMYFUNCTION("""COMPUTED_VALUE"""),"")</f>
        <v/>
      </c>
      <c r="K21" s="26" t="str">
        <f ca="1">IFERROR(__xludf.DUMMYFUNCTION("""COMPUTED_VALUE"""),"")</f>
        <v/>
      </c>
      <c r="L21" s="27" t="str">
        <f ca="1">IFERROR(__xludf.DUMMYFUNCTION("""COMPUTED_VALUE"""),"")</f>
        <v/>
      </c>
      <c r="M21" s="26" t="str">
        <f ca="1">IFERROR(__xludf.DUMMYFUNCTION("""COMPUTED_VALUE"""),"")</f>
        <v/>
      </c>
      <c r="N21" s="26" t="str">
        <f ca="1">IFERROR(__xludf.DUMMYFUNCTION("""COMPUTED_VALUE"""),"")</f>
        <v/>
      </c>
      <c r="O21" s="22" t="str">
        <f ca="1">IFERROR(__xludf.DUMMYFUNCTION("""COMPUTED_VALUE"""),"")</f>
        <v/>
      </c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1:25">
      <c r="A22" s="21" t="str">
        <f ca="1">IFERROR(__xludf.DUMMYFUNCTION("""COMPUTED_VALUE"""),"陸嘉儀")</f>
        <v>陸嘉儀</v>
      </c>
      <c r="B22" s="22" t="str">
        <f ca="1">IFERROR(__xludf.DUMMYFUNCTION("""COMPUTED_VALUE"""),"忠")</f>
        <v>忠</v>
      </c>
      <c r="C22" s="22" t="str">
        <f ca="1">IFERROR(__xludf.DUMMYFUNCTION("""COMPUTED_VALUE"""),"美國")</f>
        <v>美國</v>
      </c>
      <c r="D22" s="26">
        <f ca="1">IFERROR(__xludf.DUMMYFUNCTION("""COMPUTED_VALUE"""),1)</f>
        <v>1</v>
      </c>
      <c r="E22" s="26" t="str">
        <f ca="1">IFERROR(__xludf.DUMMYFUNCTION("""COMPUTED_VALUE"""),"")</f>
        <v/>
      </c>
      <c r="F22" s="28" t="str">
        <f ca="1">IFERROR(__xludf.DUMMYFUNCTION("""COMPUTED_VALUE"""),"")</f>
        <v/>
      </c>
      <c r="G22" s="26" t="str">
        <f ca="1">IFERROR(__xludf.DUMMYFUNCTION("""COMPUTED_VALUE"""),"")</f>
        <v/>
      </c>
      <c r="H22" s="26">
        <f ca="1">IFERROR(__xludf.DUMMYFUNCTION("""COMPUTED_VALUE"""),1)</f>
        <v>1</v>
      </c>
      <c r="I22" s="26" t="str">
        <f ca="1">IFERROR(__xludf.DUMMYFUNCTION("""COMPUTED_VALUE"""),"A")</f>
        <v>A</v>
      </c>
      <c r="J22" s="26" t="str">
        <f ca="1">IFERROR(__xludf.DUMMYFUNCTION("""COMPUTED_VALUE"""),"")</f>
        <v/>
      </c>
      <c r="K22" s="26" t="str">
        <f ca="1">IFERROR(__xludf.DUMMYFUNCTION("""COMPUTED_VALUE"""),"")</f>
        <v/>
      </c>
      <c r="L22" s="27" t="str">
        <f ca="1">IFERROR(__xludf.DUMMYFUNCTION("""COMPUTED_VALUE"""),"")</f>
        <v/>
      </c>
      <c r="M22" s="26" t="str">
        <f ca="1">IFERROR(__xludf.DUMMYFUNCTION("""COMPUTED_VALUE"""),"")</f>
        <v/>
      </c>
      <c r="N22" s="26" t="str">
        <f ca="1">IFERROR(__xludf.DUMMYFUNCTION("""COMPUTED_VALUE"""),"")</f>
        <v/>
      </c>
      <c r="O22" s="22" t="str">
        <f ca="1">IFERROR(__xludf.DUMMYFUNCTION("""COMPUTED_VALUE"""),"")</f>
        <v/>
      </c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1:25">
      <c r="A23" s="21" t="str">
        <f ca="1">IFERROR(__xludf.DUMMYFUNCTION("""COMPUTED_VALUE"""),"高富月")</f>
        <v>高富月</v>
      </c>
      <c r="B23" s="22" t="str">
        <f ca="1">IFERROR(__xludf.DUMMYFUNCTION("""COMPUTED_VALUE"""),"忠")</f>
        <v>忠</v>
      </c>
      <c r="C23" s="22" t="str">
        <f ca="1">IFERROR(__xludf.DUMMYFUNCTION("""COMPUTED_VALUE"""),"台灣")</f>
        <v>台灣</v>
      </c>
      <c r="D23" s="26">
        <f ca="1">IFERROR(__xludf.DUMMYFUNCTION("""COMPUTED_VALUE"""),1)</f>
        <v>1</v>
      </c>
      <c r="E23" s="26" t="str">
        <f ca="1">IFERROR(__xludf.DUMMYFUNCTION("""COMPUTED_VALUE"""),"")</f>
        <v/>
      </c>
      <c r="F23" s="28" t="str">
        <f ca="1">IFERROR(__xludf.DUMMYFUNCTION("""COMPUTED_VALUE"""),"")</f>
        <v/>
      </c>
      <c r="G23" s="26" t="str">
        <f ca="1">IFERROR(__xludf.DUMMYFUNCTION("""COMPUTED_VALUE"""),"")</f>
        <v/>
      </c>
      <c r="H23" s="26" t="str">
        <f ca="1">IFERROR(__xludf.DUMMYFUNCTION("""COMPUTED_VALUE"""),"")</f>
        <v/>
      </c>
      <c r="I23" s="26" t="str">
        <f ca="1">IFERROR(__xludf.DUMMYFUNCTION("""COMPUTED_VALUE"""),"")</f>
        <v/>
      </c>
      <c r="J23" s="26" t="str">
        <f ca="1">IFERROR(__xludf.DUMMYFUNCTION("""COMPUTED_VALUE"""),"")</f>
        <v/>
      </c>
      <c r="K23" s="26" t="str">
        <f ca="1">IFERROR(__xludf.DUMMYFUNCTION("""COMPUTED_VALUE"""),"")</f>
        <v/>
      </c>
      <c r="L23" s="27" t="str">
        <f ca="1">IFERROR(__xludf.DUMMYFUNCTION("""COMPUTED_VALUE"""),"")</f>
        <v/>
      </c>
      <c r="M23" s="26" t="str">
        <f ca="1">IFERROR(__xludf.DUMMYFUNCTION("""COMPUTED_VALUE"""),"")</f>
        <v/>
      </c>
      <c r="N23" s="26" t="str">
        <f ca="1">IFERROR(__xludf.DUMMYFUNCTION("""COMPUTED_VALUE"""),"")</f>
        <v/>
      </c>
      <c r="O23" s="22" t="str">
        <f ca="1">IFERROR(__xludf.DUMMYFUNCTION("""COMPUTED_VALUE"""),"")</f>
        <v/>
      </c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spans="1:25">
      <c r="A24" s="21" t="str">
        <f ca="1">IFERROR(__xludf.DUMMYFUNCTION("""COMPUTED_VALUE"""),"何醇麗")</f>
        <v>何醇麗</v>
      </c>
      <c r="B24" s="22" t="str">
        <f ca="1">IFERROR(__xludf.DUMMYFUNCTION("""COMPUTED_VALUE"""),"孝")</f>
        <v>孝</v>
      </c>
      <c r="C24" s="22" t="str">
        <f ca="1">IFERROR(__xludf.DUMMYFUNCTION("""COMPUTED_VALUE"""),"台灣")</f>
        <v>台灣</v>
      </c>
      <c r="D24" s="26">
        <f ca="1">IFERROR(__xludf.DUMMYFUNCTION("""COMPUTED_VALUE"""),1)</f>
        <v>1</v>
      </c>
      <c r="E24" s="26" t="str">
        <f ca="1">IFERROR(__xludf.DUMMYFUNCTION("""COMPUTED_VALUE"""),"")</f>
        <v/>
      </c>
      <c r="F24" s="28" t="str">
        <f ca="1">IFERROR(__xludf.DUMMYFUNCTION("""COMPUTED_VALUE"""),"")</f>
        <v/>
      </c>
      <c r="G24" s="26" t="str">
        <f ca="1">IFERROR(__xludf.DUMMYFUNCTION("""COMPUTED_VALUE"""),"")</f>
        <v/>
      </c>
      <c r="H24" s="26" t="str">
        <f ca="1">IFERROR(__xludf.DUMMYFUNCTION("""COMPUTED_VALUE"""),"")</f>
        <v/>
      </c>
      <c r="I24" s="26" t="str">
        <f ca="1">IFERROR(__xludf.DUMMYFUNCTION("""COMPUTED_VALUE"""),"")</f>
        <v/>
      </c>
      <c r="J24" s="26" t="str">
        <f ca="1">IFERROR(__xludf.DUMMYFUNCTION("""COMPUTED_VALUE"""),"")</f>
        <v/>
      </c>
      <c r="K24" s="26" t="str">
        <f ca="1">IFERROR(__xludf.DUMMYFUNCTION("""COMPUTED_VALUE"""),"")</f>
        <v/>
      </c>
      <c r="L24" s="27" t="str">
        <f ca="1">IFERROR(__xludf.DUMMYFUNCTION("""COMPUTED_VALUE"""),"")</f>
        <v/>
      </c>
      <c r="M24" s="26" t="str">
        <f ca="1">IFERROR(__xludf.DUMMYFUNCTION("""COMPUTED_VALUE"""),"")</f>
        <v/>
      </c>
      <c r="N24" s="26" t="str">
        <f ca="1">IFERROR(__xludf.DUMMYFUNCTION("""COMPUTED_VALUE"""),"")</f>
        <v/>
      </c>
      <c r="O24" s="22" t="str">
        <f ca="1">IFERROR(__xludf.DUMMYFUNCTION("""COMPUTED_VALUE"""),"")</f>
        <v/>
      </c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spans="1:25">
      <c r="A25" s="21" t="str">
        <f ca="1">IFERROR(__xludf.DUMMYFUNCTION("""COMPUTED_VALUE"""),"劉啓惠")</f>
        <v>劉啓惠</v>
      </c>
      <c r="B25" s="22" t="str">
        <f ca="1">IFERROR(__xludf.DUMMYFUNCTION("""COMPUTED_VALUE"""),"孝")</f>
        <v>孝</v>
      </c>
      <c r="C25" s="22" t="str">
        <f ca="1">IFERROR(__xludf.DUMMYFUNCTION("""COMPUTED_VALUE"""),"台灣")</f>
        <v>台灣</v>
      </c>
      <c r="D25" s="26">
        <f ca="1">IFERROR(__xludf.DUMMYFUNCTION("""COMPUTED_VALUE"""),1)</f>
        <v>1</v>
      </c>
      <c r="E25" s="26" t="str">
        <f ca="1">IFERROR(__xludf.DUMMYFUNCTION("""COMPUTED_VALUE"""),"")</f>
        <v/>
      </c>
      <c r="F25" s="28" t="str">
        <f ca="1">IFERROR(__xludf.DUMMYFUNCTION("""COMPUTED_VALUE"""),"")</f>
        <v/>
      </c>
      <c r="G25" s="26" t="str">
        <f ca="1">IFERROR(__xludf.DUMMYFUNCTION("""COMPUTED_VALUE"""),"")</f>
        <v/>
      </c>
      <c r="H25" s="22"/>
      <c r="I25" s="22"/>
      <c r="J25" s="26">
        <f ca="1">IFERROR(__xludf.DUMMYFUNCTION("""COMPUTED_VALUE"""),0)</f>
        <v>0</v>
      </c>
      <c r="K25" s="26">
        <f ca="1">IFERROR(__xludf.DUMMYFUNCTION("""COMPUTED_VALUE"""),0)</f>
        <v>0</v>
      </c>
      <c r="L25" s="27" t="str">
        <f ca="1">IFERROR(__xludf.DUMMYFUNCTION("""COMPUTED_VALUE"""),"")</f>
        <v/>
      </c>
      <c r="M25" s="26" t="str">
        <f ca="1">IFERROR(__xludf.DUMMYFUNCTION("""COMPUTED_VALUE"""),"")</f>
        <v/>
      </c>
      <c r="N25" s="26" t="str">
        <f ca="1">IFERROR(__xludf.DUMMYFUNCTION("""COMPUTED_VALUE"""),"")</f>
        <v/>
      </c>
      <c r="O25" s="22" t="str">
        <f ca="1">IFERROR(__xludf.DUMMYFUNCTION("""COMPUTED_VALUE"""),"")</f>
        <v/>
      </c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1:25">
      <c r="A26" s="21" t="str">
        <f ca="1">IFERROR(__xludf.DUMMYFUNCTION("""COMPUTED_VALUE"""),"吳麗瓊")</f>
        <v>吳麗瓊</v>
      </c>
      <c r="B26" s="22" t="str">
        <f ca="1">IFERROR(__xludf.DUMMYFUNCTION("""COMPUTED_VALUE"""),"孝")</f>
        <v>孝</v>
      </c>
      <c r="C26" s="22" t="str">
        <f ca="1">IFERROR(__xludf.DUMMYFUNCTION("""COMPUTED_VALUE"""),"美國")</f>
        <v>美國</v>
      </c>
      <c r="D26" s="26">
        <f ca="1">IFERROR(__xludf.DUMMYFUNCTION("""COMPUTED_VALUE"""),1)</f>
        <v>1</v>
      </c>
      <c r="E26" s="26">
        <f ca="1">IFERROR(__xludf.DUMMYFUNCTION("""COMPUTED_VALUE"""),2)</f>
        <v>2</v>
      </c>
      <c r="F26" s="28" t="str">
        <f ca="1">IFERROR(__xludf.DUMMYFUNCTION("""COMPUTED_VALUE"""),"美金 $37")</f>
        <v>美金 $37</v>
      </c>
      <c r="G26" s="26" t="str">
        <f ca="1">IFERROR(__xludf.DUMMYFUNCTION("""COMPUTED_VALUE"""),"")</f>
        <v/>
      </c>
      <c r="H26" s="26">
        <f ca="1">IFERROR(__xludf.DUMMYFUNCTION("""COMPUTED_VALUE"""),2)</f>
        <v>2</v>
      </c>
      <c r="I26" s="26" t="str">
        <f ca="1">IFERROR(__xludf.DUMMYFUNCTION("""COMPUTED_VALUE"""),"A")</f>
        <v>A</v>
      </c>
      <c r="J26" s="26">
        <f ca="1">IFERROR(__xludf.DUMMYFUNCTION("""COMPUTED_VALUE"""),0)</f>
        <v>0</v>
      </c>
      <c r="K26" s="26">
        <f ca="1">IFERROR(__xludf.DUMMYFUNCTION("""COMPUTED_VALUE"""),0)</f>
        <v>0</v>
      </c>
      <c r="L26" s="22"/>
      <c r="M26" s="26" t="str">
        <f ca="1">IFERROR(__xludf.DUMMYFUNCTION("""COMPUTED_VALUE"""),"")</f>
        <v/>
      </c>
      <c r="N26" s="26" t="str">
        <f ca="1">IFERROR(__xludf.DUMMYFUNCTION("""COMPUTED_VALUE"""),"")</f>
        <v/>
      </c>
      <c r="O26" s="22" t="str">
        <f ca="1">IFERROR(__xludf.DUMMYFUNCTION("""COMPUTED_VALUE"""),"")</f>
        <v/>
      </c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spans="1:25">
      <c r="A27" s="21" t="str">
        <f ca="1">IFERROR(__xludf.DUMMYFUNCTION("""COMPUTED_VALUE"""),"呂志敏")</f>
        <v>呂志敏</v>
      </c>
      <c r="B27" s="22" t="str">
        <f ca="1">IFERROR(__xludf.DUMMYFUNCTION("""COMPUTED_VALUE"""),"孝")</f>
        <v>孝</v>
      </c>
      <c r="C27" s="22" t="str">
        <f ca="1">IFERROR(__xludf.DUMMYFUNCTION("""COMPUTED_VALUE"""),"台灣")</f>
        <v>台灣</v>
      </c>
      <c r="D27" s="26">
        <f ca="1">IFERROR(__xludf.DUMMYFUNCTION("""COMPUTED_VALUE"""),1)</f>
        <v>1</v>
      </c>
      <c r="E27" s="26" t="str">
        <f ca="1">IFERROR(__xludf.DUMMYFUNCTION("""COMPUTED_VALUE"""),"")</f>
        <v/>
      </c>
      <c r="F27" s="28" t="str">
        <f ca="1">IFERROR(__xludf.DUMMYFUNCTION("""COMPUTED_VALUE"""),"")</f>
        <v/>
      </c>
      <c r="G27" s="26" t="str">
        <f ca="1">IFERROR(__xludf.DUMMYFUNCTION("""COMPUTED_VALUE"""),"")</f>
        <v/>
      </c>
      <c r="H27" s="26" t="str">
        <f ca="1">IFERROR(__xludf.DUMMYFUNCTION("""COMPUTED_VALUE"""),"")</f>
        <v/>
      </c>
      <c r="I27" s="26" t="str">
        <f ca="1">IFERROR(__xludf.DUMMYFUNCTION("""COMPUTED_VALUE"""),"")</f>
        <v/>
      </c>
      <c r="J27" s="26" t="str">
        <f ca="1">IFERROR(__xludf.DUMMYFUNCTION("""COMPUTED_VALUE"""),"")</f>
        <v/>
      </c>
      <c r="K27" s="26" t="str">
        <f ca="1">IFERROR(__xludf.DUMMYFUNCTION("""COMPUTED_VALUE"""),"")</f>
        <v/>
      </c>
      <c r="L27" s="27" t="str">
        <f ca="1">IFERROR(__xludf.DUMMYFUNCTION("""COMPUTED_VALUE"""),"")</f>
        <v/>
      </c>
      <c r="M27" s="26" t="str">
        <f ca="1">IFERROR(__xludf.DUMMYFUNCTION("""COMPUTED_VALUE"""),"")</f>
        <v/>
      </c>
      <c r="N27" s="26" t="str">
        <f ca="1">IFERROR(__xludf.DUMMYFUNCTION("""COMPUTED_VALUE"""),"")</f>
        <v/>
      </c>
      <c r="O27" s="22" t="str">
        <f ca="1">IFERROR(__xludf.DUMMYFUNCTION("""COMPUTED_VALUE"""),"")</f>
        <v/>
      </c>
      <c r="P27" s="22"/>
      <c r="Q27" s="22"/>
      <c r="R27" s="22"/>
      <c r="S27" s="22"/>
      <c r="T27" s="22"/>
      <c r="U27" s="22"/>
      <c r="V27" s="22"/>
      <c r="W27" s="22"/>
      <c r="X27" s="22"/>
      <c r="Y27" s="22"/>
    </row>
    <row r="28" spans="1:25">
      <c r="A28" s="21" t="str">
        <f ca="1">IFERROR(__xludf.DUMMYFUNCTION("""COMPUTED_VALUE"""),"張介文")</f>
        <v>張介文</v>
      </c>
      <c r="B28" s="22" t="str">
        <f ca="1">IFERROR(__xludf.DUMMYFUNCTION("""COMPUTED_VALUE"""),"孝")</f>
        <v>孝</v>
      </c>
      <c r="C28" s="22" t="str">
        <f ca="1">IFERROR(__xludf.DUMMYFUNCTION("""COMPUTED_VALUE"""),"台灣")</f>
        <v>台灣</v>
      </c>
      <c r="D28" s="26">
        <f ca="1">IFERROR(__xludf.DUMMYFUNCTION("""COMPUTED_VALUE"""),1)</f>
        <v>1</v>
      </c>
      <c r="E28" s="26" t="str">
        <f ca="1">IFERROR(__xludf.DUMMYFUNCTION("""COMPUTED_VALUE"""),"")</f>
        <v/>
      </c>
      <c r="F28" s="28" t="str">
        <f ca="1">IFERROR(__xludf.DUMMYFUNCTION("""COMPUTED_VALUE"""),"")</f>
        <v/>
      </c>
      <c r="G28" s="26" t="str">
        <f ca="1">IFERROR(__xludf.DUMMYFUNCTION("""COMPUTED_VALUE"""),"")</f>
        <v/>
      </c>
      <c r="H28" s="26">
        <f ca="1">IFERROR(__xludf.DUMMYFUNCTION("""COMPUTED_VALUE"""),1)</f>
        <v>1</v>
      </c>
      <c r="I28" s="26" t="str">
        <f ca="1">IFERROR(__xludf.DUMMYFUNCTION("""COMPUTED_VALUE"""),"A")</f>
        <v>A</v>
      </c>
      <c r="J28" s="26">
        <f ca="1">IFERROR(__xludf.DUMMYFUNCTION("""COMPUTED_VALUE"""),0)</f>
        <v>0</v>
      </c>
      <c r="K28" s="26">
        <f ca="1">IFERROR(__xludf.DUMMYFUNCTION("""COMPUTED_VALUE"""),1)</f>
        <v>1</v>
      </c>
      <c r="L28" s="27">
        <f ca="1">IFERROR(__xludf.DUMMYFUNCTION("""COMPUTED_VALUE"""),45976)</f>
        <v>45976</v>
      </c>
      <c r="M28" s="26" t="str">
        <f ca="1">IFERROR(__xludf.DUMMYFUNCTION("""COMPUTED_VALUE"""),"")</f>
        <v/>
      </c>
      <c r="N28" s="26" t="str">
        <f ca="1">IFERROR(__xludf.DUMMYFUNCTION("""COMPUTED_VALUE"""),"")</f>
        <v/>
      </c>
      <c r="O28" s="22" t="str">
        <f ca="1">IFERROR(__xludf.DUMMYFUNCTION("""COMPUTED_VALUE"""),"")</f>
        <v/>
      </c>
      <c r="P28" s="22"/>
      <c r="Q28" s="22"/>
      <c r="R28" s="22"/>
      <c r="S28" s="22"/>
      <c r="T28" s="22"/>
      <c r="U28" s="22"/>
      <c r="V28" s="22"/>
      <c r="W28" s="22"/>
      <c r="X28" s="22"/>
      <c r="Y28" s="22"/>
    </row>
    <row r="29" spans="1:25">
      <c r="A29" s="21" t="str">
        <f ca="1">IFERROR(__xludf.DUMMYFUNCTION("""COMPUTED_VALUE"""),"張昌璐")</f>
        <v>張昌璐</v>
      </c>
      <c r="B29" s="22" t="str">
        <f ca="1">IFERROR(__xludf.DUMMYFUNCTION("""COMPUTED_VALUE"""),"孝")</f>
        <v>孝</v>
      </c>
      <c r="C29" s="22" t="str">
        <f ca="1">IFERROR(__xludf.DUMMYFUNCTION("""COMPUTED_VALUE"""),"美國")</f>
        <v>美國</v>
      </c>
      <c r="D29" s="26">
        <f ca="1">IFERROR(__xludf.DUMMYFUNCTION("""COMPUTED_VALUE"""),1)</f>
        <v>1</v>
      </c>
      <c r="E29" s="26">
        <f ca="1">IFERROR(__xludf.DUMMYFUNCTION("""COMPUTED_VALUE"""),5)</f>
        <v>5</v>
      </c>
      <c r="F29" s="28" t="str">
        <f ca="1">IFERROR(__xludf.DUMMYFUNCTION("""COMPUTED_VALUE"""),"台幣 $3380")</f>
        <v>台幣 $3380</v>
      </c>
      <c r="G29" s="26" t="str">
        <f ca="1">IFERROR(__xludf.DUMMYFUNCTION("""COMPUTED_VALUE"""),"")</f>
        <v/>
      </c>
      <c r="H29" s="26" t="str">
        <f ca="1">IFERROR(__xludf.DUMMYFUNCTION("""COMPUTED_VALUE"""),"")</f>
        <v/>
      </c>
      <c r="I29" s="26" t="str">
        <f ca="1">IFERROR(__xludf.DUMMYFUNCTION("""COMPUTED_VALUE"""),"")</f>
        <v/>
      </c>
      <c r="J29" s="26" t="str">
        <f ca="1">IFERROR(__xludf.DUMMYFUNCTION("""COMPUTED_VALUE"""),"")</f>
        <v/>
      </c>
      <c r="K29" s="26" t="str">
        <f ca="1">IFERROR(__xludf.DUMMYFUNCTION("""COMPUTED_VALUE"""),"")</f>
        <v/>
      </c>
      <c r="L29" s="27" t="str">
        <f ca="1">IFERROR(__xludf.DUMMYFUNCTION("""COMPUTED_VALUE"""),"")</f>
        <v/>
      </c>
      <c r="M29" s="26" t="str">
        <f ca="1">IFERROR(__xludf.DUMMYFUNCTION("""COMPUTED_VALUE"""),"")</f>
        <v/>
      </c>
      <c r="N29" s="26">
        <f ca="1">IFERROR(__xludf.DUMMYFUNCTION("""COMPUTED_VALUE"""),2)</f>
        <v>2</v>
      </c>
      <c r="O29" s="22" t="str">
        <f ca="1">IFERROR(__xludf.DUMMYFUNCTION("""COMPUTED_VALUE"""),"B")</f>
        <v>B</v>
      </c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spans="1:25">
      <c r="A30" s="21" t="str">
        <f ca="1">IFERROR(__xludf.DUMMYFUNCTION("""COMPUTED_VALUE"""),"張碧玫")</f>
        <v>張碧玫</v>
      </c>
      <c r="B30" s="22" t="str">
        <f ca="1">IFERROR(__xludf.DUMMYFUNCTION("""COMPUTED_VALUE"""),"孝")</f>
        <v>孝</v>
      </c>
      <c r="C30" s="22" t="str">
        <f ca="1">IFERROR(__xludf.DUMMYFUNCTION("""COMPUTED_VALUE"""),"")</f>
        <v/>
      </c>
      <c r="D30" s="26" t="str">
        <f ca="1">IFERROR(__xludf.DUMMYFUNCTION("""COMPUTED_VALUE"""),"")</f>
        <v/>
      </c>
      <c r="E30" s="26">
        <f ca="1">IFERROR(__xludf.DUMMYFUNCTION("""COMPUTED_VALUE"""),1)</f>
        <v>1</v>
      </c>
      <c r="F30" s="28" t="str">
        <f ca="1">IFERROR(__xludf.DUMMYFUNCTION("""COMPUTED_VALUE"""),"美金 $25")</f>
        <v>美金 $25</v>
      </c>
      <c r="G30" s="26" t="str">
        <f ca="1">IFERROR(__xludf.DUMMYFUNCTION("""COMPUTED_VALUE"""),"")</f>
        <v/>
      </c>
      <c r="H30" s="26" t="str">
        <f ca="1">IFERROR(__xludf.DUMMYFUNCTION("""COMPUTED_VALUE"""),"")</f>
        <v/>
      </c>
      <c r="I30" s="26" t="str">
        <f ca="1">IFERROR(__xludf.DUMMYFUNCTION("""COMPUTED_VALUE"""),"")</f>
        <v/>
      </c>
      <c r="J30" s="26" t="str">
        <f ca="1">IFERROR(__xludf.DUMMYFUNCTION("""COMPUTED_VALUE"""),"")</f>
        <v/>
      </c>
      <c r="K30" s="26" t="str">
        <f ca="1">IFERROR(__xludf.DUMMYFUNCTION("""COMPUTED_VALUE"""),"")</f>
        <v/>
      </c>
      <c r="L30" s="27" t="str">
        <f ca="1">IFERROR(__xludf.DUMMYFUNCTION("""COMPUTED_VALUE"""),"")</f>
        <v/>
      </c>
      <c r="M30" s="26" t="str">
        <f ca="1">IFERROR(__xludf.DUMMYFUNCTION("""COMPUTED_VALUE"""),"")</f>
        <v/>
      </c>
      <c r="N30" s="26" t="str">
        <f ca="1">IFERROR(__xludf.DUMMYFUNCTION("""COMPUTED_VALUE"""),"")</f>
        <v/>
      </c>
      <c r="O30" s="22" t="str">
        <f ca="1">IFERROR(__xludf.DUMMYFUNCTION("""COMPUTED_VALUE"""),"")</f>
        <v/>
      </c>
      <c r="P30" s="22"/>
      <c r="Q30" s="22"/>
      <c r="R30" s="22"/>
      <c r="S30" s="22"/>
      <c r="T30" s="22"/>
      <c r="U30" s="22"/>
      <c r="V30" s="22"/>
      <c r="W30" s="22"/>
      <c r="X30" s="22"/>
      <c r="Y30" s="22"/>
    </row>
    <row r="31" spans="1:25">
      <c r="A31" s="21" t="str">
        <f ca="1">IFERROR(__xludf.DUMMYFUNCTION("""COMPUTED_VALUE"""),"徐碧琦")</f>
        <v>徐碧琦</v>
      </c>
      <c r="B31" s="22" t="str">
        <f ca="1">IFERROR(__xludf.DUMMYFUNCTION("""COMPUTED_VALUE"""),"孝")</f>
        <v>孝</v>
      </c>
      <c r="C31" s="22" t="str">
        <f ca="1">IFERROR(__xludf.DUMMYFUNCTION("""COMPUTED_VALUE"""),"台灣")</f>
        <v>台灣</v>
      </c>
      <c r="D31" s="26">
        <f ca="1">IFERROR(__xludf.DUMMYFUNCTION("""COMPUTED_VALUE"""),1)</f>
        <v>1</v>
      </c>
      <c r="E31" s="26" t="str">
        <f ca="1">IFERROR(__xludf.DUMMYFUNCTION("""COMPUTED_VALUE"""),"")</f>
        <v/>
      </c>
      <c r="F31" s="28" t="str">
        <f ca="1">IFERROR(__xludf.DUMMYFUNCTION("""COMPUTED_VALUE"""),"")</f>
        <v/>
      </c>
      <c r="G31" s="26" t="str">
        <f ca="1">IFERROR(__xludf.DUMMYFUNCTION("""COMPUTED_VALUE"""),"")</f>
        <v/>
      </c>
      <c r="H31" s="26" t="str">
        <f ca="1">IFERROR(__xludf.DUMMYFUNCTION("""COMPUTED_VALUE"""),"")</f>
        <v/>
      </c>
      <c r="I31" s="26" t="str">
        <f ca="1">IFERROR(__xludf.DUMMYFUNCTION("""COMPUTED_VALUE"""),"")</f>
        <v/>
      </c>
      <c r="J31" s="26" t="str">
        <f ca="1">IFERROR(__xludf.DUMMYFUNCTION("""COMPUTED_VALUE"""),"")</f>
        <v/>
      </c>
      <c r="K31" s="26" t="str">
        <f ca="1">IFERROR(__xludf.DUMMYFUNCTION("""COMPUTED_VALUE"""),"")</f>
        <v/>
      </c>
      <c r="L31" s="27" t="str">
        <f ca="1">IFERROR(__xludf.DUMMYFUNCTION("""COMPUTED_VALUE"""),"")</f>
        <v/>
      </c>
      <c r="M31" s="26" t="str">
        <f ca="1">IFERROR(__xludf.DUMMYFUNCTION("""COMPUTED_VALUE"""),"")</f>
        <v/>
      </c>
      <c r="N31" s="26" t="str">
        <f ca="1">IFERROR(__xludf.DUMMYFUNCTION("""COMPUTED_VALUE"""),"")</f>
        <v/>
      </c>
      <c r="O31" s="22" t="str">
        <f ca="1">IFERROR(__xludf.DUMMYFUNCTION("""COMPUTED_VALUE"""),"")</f>
        <v/>
      </c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1:25">
      <c r="A32" s="21" t="str">
        <f ca="1">IFERROR(__xludf.DUMMYFUNCTION("""COMPUTED_VALUE"""),"曾淑珍")</f>
        <v>曾淑珍</v>
      </c>
      <c r="B32" s="22" t="str">
        <f ca="1">IFERROR(__xludf.DUMMYFUNCTION("""COMPUTED_VALUE"""),"孝")</f>
        <v>孝</v>
      </c>
      <c r="C32" s="22" t="str">
        <f ca="1">IFERROR(__xludf.DUMMYFUNCTION("""COMPUTED_VALUE"""),"台灣")</f>
        <v>台灣</v>
      </c>
      <c r="D32" s="26">
        <f ca="1">IFERROR(__xludf.DUMMYFUNCTION("""COMPUTED_VALUE"""),1)</f>
        <v>1</v>
      </c>
      <c r="E32" s="26" t="str">
        <f ca="1">IFERROR(__xludf.DUMMYFUNCTION("""COMPUTED_VALUE"""),"")</f>
        <v/>
      </c>
      <c r="F32" s="28" t="str">
        <f ca="1">IFERROR(__xludf.DUMMYFUNCTION("""COMPUTED_VALUE"""),"")</f>
        <v/>
      </c>
      <c r="G32" s="26" t="str">
        <f ca="1">IFERROR(__xludf.DUMMYFUNCTION("""COMPUTED_VALUE"""),"")</f>
        <v/>
      </c>
      <c r="H32" s="22"/>
      <c r="I32" s="22"/>
      <c r="J32" s="26">
        <f ca="1">IFERROR(__xludf.DUMMYFUNCTION("""COMPUTED_VALUE"""),0)</f>
        <v>0</v>
      </c>
      <c r="K32" s="26">
        <f ca="1">IFERROR(__xludf.DUMMYFUNCTION("""COMPUTED_VALUE"""),0)</f>
        <v>0</v>
      </c>
      <c r="L32" s="22"/>
      <c r="M32" s="26" t="str">
        <f ca="1">IFERROR(__xludf.DUMMYFUNCTION("""COMPUTED_VALUE"""),"")</f>
        <v/>
      </c>
      <c r="N32" s="26" t="str">
        <f ca="1">IFERROR(__xludf.DUMMYFUNCTION("""COMPUTED_VALUE"""),"")</f>
        <v/>
      </c>
      <c r="O32" s="22" t="str">
        <f ca="1">IFERROR(__xludf.DUMMYFUNCTION("""COMPUTED_VALUE"""),"")</f>
        <v/>
      </c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>
      <c r="A33" s="21" t="str">
        <f ca="1">IFERROR(__xludf.DUMMYFUNCTION("""COMPUTED_VALUE"""),"李慧珍")</f>
        <v>李慧珍</v>
      </c>
      <c r="B33" s="22" t="str">
        <f ca="1">IFERROR(__xludf.DUMMYFUNCTION("""COMPUTED_VALUE"""),"孝")</f>
        <v>孝</v>
      </c>
      <c r="C33" s="22" t="str">
        <f ca="1">IFERROR(__xludf.DUMMYFUNCTION("""COMPUTED_VALUE"""),"美國")</f>
        <v>美國</v>
      </c>
      <c r="D33" s="26">
        <f ca="1">IFERROR(__xludf.DUMMYFUNCTION("""COMPUTED_VALUE"""),5)</f>
        <v>5</v>
      </c>
      <c r="E33" s="26">
        <f ca="1">IFERROR(__xludf.DUMMYFUNCTION("""COMPUTED_VALUE"""),12)</f>
        <v>12</v>
      </c>
      <c r="F33" s="28" t="str">
        <f ca="1">IFERROR(__xludf.DUMMYFUNCTION("""COMPUTED_VALUE"""),"美金 $209")</f>
        <v>美金 $209</v>
      </c>
      <c r="G33" s="26" t="str">
        <f ca="1">IFERROR(__xludf.DUMMYFUNCTION("""COMPUTED_VALUE"""),"")</f>
        <v/>
      </c>
      <c r="H33" s="26" t="str">
        <f ca="1">IFERROR(__xludf.DUMMYFUNCTION("""COMPUTED_VALUE"""),"")</f>
        <v/>
      </c>
      <c r="I33" s="26" t="str">
        <f ca="1">IFERROR(__xludf.DUMMYFUNCTION("""COMPUTED_VALUE"""),"")</f>
        <v/>
      </c>
      <c r="J33" s="26" t="str">
        <f ca="1">IFERROR(__xludf.DUMMYFUNCTION("""COMPUTED_VALUE"""),"")</f>
        <v/>
      </c>
      <c r="K33" s="26" t="str">
        <f ca="1">IFERROR(__xludf.DUMMYFUNCTION("""COMPUTED_VALUE"""),"")</f>
        <v/>
      </c>
      <c r="L33" s="27" t="str">
        <f ca="1">IFERROR(__xludf.DUMMYFUNCTION("""COMPUTED_VALUE"""),"")</f>
        <v/>
      </c>
      <c r="M33" s="26" t="str">
        <f ca="1">IFERROR(__xludf.DUMMYFUNCTION("""COMPUTED_VALUE"""),"")</f>
        <v/>
      </c>
      <c r="N33" s="26" t="str">
        <f ca="1">IFERROR(__xludf.DUMMYFUNCTION("""COMPUTED_VALUE"""),"")</f>
        <v/>
      </c>
      <c r="O33" s="22" t="str">
        <f ca="1">IFERROR(__xludf.DUMMYFUNCTION("""COMPUTED_VALUE"""),"")</f>
        <v/>
      </c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spans="1:25">
      <c r="A34" s="21" t="str">
        <f ca="1">IFERROR(__xludf.DUMMYFUNCTION("""COMPUTED_VALUE"""),"李淑貞")</f>
        <v>李淑貞</v>
      </c>
      <c r="B34" s="22" t="str">
        <f ca="1">IFERROR(__xludf.DUMMYFUNCTION("""COMPUTED_VALUE"""),"孝")</f>
        <v>孝</v>
      </c>
      <c r="C34" s="22" t="str">
        <f ca="1">IFERROR(__xludf.DUMMYFUNCTION("""COMPUTED_VALUE"""),"台灣")</f>
        <v>台灣</v>
      </c>
      <c r="D34" s="26" t="str">
        <f ca="1">IFERROR(__xludf.DUMMYFUNCTION("""COMPUTED_VALUE"""),"")</f>
        <v/>
      </c>
      <c r="E34" s="26" t="str">
        <f ca="1">IFERROR(__xludf.DUMMYFUNCTION("""COMPUTED_VALUE"""),"")</f>
        <v/>
      </c>
      <c r="F34" s="28" t="str">
        <f ca="1">IFERROR(__xludf.DUMMYFUNCTION("""COMPUTED_VALUE"""),"")</f>
        <v/>
      </c>
      <c r="G34" s="26" t="str">
        <f ca="1">IFERROR(__xludf.DUMMYFUNCTION("""COMPUTED_VALUE"""),"")</f>
        <v/>
      </c>
      <c r="H34" s="26">
        <f ca="1">IFERROR(__xludf.DUMMYFUNCTION("""COMPUTED_VALUE"""),1)</f>
        <v>1</v>
      </c>
      <c r="I34" s="26" t="str">
        <f ca="1">IFERROR(__xludf.DUMMYFUNCTION("""COMPUTED_VALUE"""),"A")</f>
        <v>A</v>
      </c>
      <c r="J34" s="26">
        <f ca="1">IFERROR(__xludf.DUMMYFUNCTION("""COMPUTED_VALUE"""),0)</f>
        <v>0</v>
      </c>
      <c r="K34" s="26">
        <f ca="1">IFERROR(__xludf.DUMMYFUNCTION("""COMPUTED_VALUE"""),0)</f>
        <v>0</v>
      </c>
      <c r="L34" s="22"/>
      <c r="M34" s="26" t="str">
        <f ca="1">IFERROR(__xludf.DUMMYFUNCTION("""COMPUTED_VALUE"""),"")</f>
        <v/>
      </c>
      <c r="N34" s="26" t="str">
        <f ca="1">IFERROR(__xludf.DUMMYFUNCTION("""COMPUTED_VALUE"""),"")</f>
        <v/>
      </c>
      <c r="O34" s="22" t="str">
        <f ca="1">IFERROR(__xludf.DUMMYFUNCTION("""COMPUTED_VALUE"""),"")</f>
        <v/>
      </c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1:25">
      <c r="A35" s="21" t="str">
        <f ca="1">IFERROR(__xludf.DUMMYFUNCTION("""COMPUTED_VALUE"""),"林玲洋")</f>
        <v>林玲洋</v>
      </c>
      <c r="B35" s="22" t="str">
        <f ca="1">IFERROR(__xludf.DUMMYFUNCTION("""COMPUTED_VALUE"""),"孝")</f>
        <v>孝</v>
      </c>
      <c r="C35" s="22" t="str">
        <f ca="1">IFERROR(__xludf.DUMMYFUNCTION("""COMPUTED_VALUE"""),"台灣")</f>
        <v>台灣</v>
      </c>
      <c r="D35" s="26">
        <f ca="1">IFERROR(__xludf.DUMMYFUNCTION("""COMPUTED_VALUE"""),1)</f>
        <v>1</v>
      </c>
      <c r="E35" s="26">
        <f ca="1">IFERROR(__xludf.DUMMYFUNCTION("""COMPUTED_VALUE"""),1)</f>
        <v>1</v>
      </c>
      <c r="F35" s="28" t="str">
        <f ca="1">IFERROR(__xludf.DUMMYFUNCTION("""COMPUTED_VALUE"""),"台幣 $750")</f>
        <v>台幣 $750</v>
      </c>
      <c r="G35" s="26" t="str">
        <f ca="1">IFERROR(__xludf.DUMMYFUNCTION("""COMPUTED_VALUE"""),"")</f>
        <v/>
      </c>
      <c r="H35" s="26">
        <f ca="1">IFERROR(__xludf.DUMMYFUNCTION("""COMPUTED_VALUE"""),1)</f>
        <v>1</v>
      </c>
      <c r="I35" s="26" t="str">
        <f ca="1">IFERROR(__xludf.DUMMYFUNCTION("""COMPUTED_VALUE"""),"A")</f>
        <v>A</v>
      </c>
      <c r="J35" s="26">
        <f ca="1">IFERROR(__xludf.DUMMYFUNCTION("""COMPUTED_VALUE"""),0)</f>
        <v>0</v>
      </c>
      <c r="K35" s="26">
        <f ca="1">IFERROR(__xludf.DUMMYFUNCTION("""COMPUTED_VALUE"""),0)</f>
        <v>0</v>
      </c>
      <c r="L35" s="22"/>
      <c r="M35" s="26" t="str">
        <f ca="1">IFERROR(__xludf.DUMMYFUNCTION("""COMPUTED_VALUE"""),"")</f>
        <v/>
      </c>
      <c r="N35" s="26" t="str">
        <f ca="1">IFERROR(__xludf.DUMMYFUNCTION("""COMPUTED_VALUE"""),"")</f>
        <v/>
      </c>
      <c r="O35" s="22" t="str">
        <f ca="1">IFERROR(__xludf.DUMMYFUNCTION("""COMPUTED_VALUE"""),"")</f>
        <v/>
      </c>
      <c r="P35" s="22"/>
      <c r="Q35" s="22"/>
      <c r="R35" s="22"/>
      <c r="S35" s="22"/>
      <c r="T35" s="22"/>
      <c r="U35" s="22"/>
      <c r="V35" s="22"/>
      <c r="W35" s="22"/>
      <c r="X35" s="22"/>
      <c r="Y35" s="22"/>
    </row>
    <row r="36" spans="1:25">
      <c r="A36" s="21" t="str">
        <f ca="1">IFERROR(__xludf.DUMMYFUNCTION("""COMPUTED_VALUE"""),"桂馥")</f>
        <v>桂馥</v>
      </c>
      <c r="B36" s="22" t="str">
        <f ca="1">IFERROR(__xludf.DUMMYFUNCTION("""COMPUTED_VALUE"""),"孝")</f>
        <v>孝</v>
      </c>
      <c r="C36" s="22" t="str">
        <f ca="1">IFERROR(__xludf.DUMMYFUNCTION("""COMPUTED_VALUE"""),"美國")</f>
        <v>美國</v>
      </c>
      <c r="D36" s="26">
        <f ca="1">IFERROR(__xludf.DUMMYFUNCTION("""COMPUTED_VALUE"""),1)</f>
        <v>1</v>
      </c>
      <c r="E36" s="26" t="str">
        <f ca="1">IFERROR(__xludf.DUMMYFUNCTION("""COMPUTED_VALUE"""),"")</f>
        <v/>
      </c>
      <c r="F36" s="28" t="str">
        <f ca="1">IFERROR(__xludf.DUMMYFUNCTION("""COMPUTED_VALUE"""),"")</f>
        <v/>
      </c>
      <c r="G36" s="26">
        <f ca="1">IFERROR(__xludf.DUMMYFUNCTION("""COMPUTED_VALUE"""),1)</f>
        <v>1</v>
      </c>
      <c r="H36" s="26">
        <f ca="1">IFERROR(__xludf.DUMMYFUNCTION("""COMPUTED_VALUE"""),1)</f>
        <v>1</v>
      </c>
      <c r="I36" s="26" t="str">
        <f ca="1">IFERROR(__xludf.DUMMYFUNCTION("""COMPUTED_VALUE"""),"A")</f>
        <v>A</v>
      </c>
      <c r="J36" s="26">
        <f ca="1">IFERROR(__xludf.DUMMYFUNCTION("""COMPUTED_VALUE"""),1)</f>
        <v>1</v>
      </c>
      <c r="K36" s="26">
        <f ca="1">IFERROR(__xludf.DUMMYFUNCTION("""COMPUTED_VALUE"""),1)</f>
        <v>1</v>
      </c>
      <c r="L36" s="27">
        <f ca="1">IFERROR(__xludf.DUMMYFUNCTION("""COMPUTED_VALUE"""),45958)</f>
        <v>45958</v>
      </c>
      <c r="M36" s="26" t="str">
        <f ca="1">IFERROR(__xludf.DUMMYFUNCTION("""COMPUTED_VALUE"""),"")</f>
        <v/>
      </c>
      <c r="N36" s="26" t="str">
        <f ca="1">IFERROR(__xludf.DUMMYFUNCTION("""COMPUTED_VALUE"""),"")</f>
        <v/>
      </c>
      <c r="O36" s="22" t="str">
        <f ca="1">IFERROR(__xludf.DUMMYFUNCTION("""COMPUTED_VALUE"""),"")</f>
        <v/>
      </c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spans="1:25">
      <c r="A37" s="21" t="str">
        <f ca="1">IFERROR(__xludf.DUMMYFUNCTION("""COMPUTED_VALUE"""),"楊佩貞")</f>
        <v>楊佩貞</v>
      </c>
      <c r="B37" s="22" t="str">
        <f ca="1">IFERROR(__xludf.DUMMYFUNCTION("""COMPUTED_VALUE"""),"孝")</f>
        <v>孝</v>
      </c>
      <c r="C37" s="22" t="str">
        <f ca="1">IFERROR(__xludf.DUMMYFUNCTION("""COMPUTED_VALUE"""),"美國")</f>
        <v>美國</v>
      </c>
      <c r="D37" s="22"/>
      <c r="E37" s="26">
        <f ca="1">IFERROR(__xludf.DUMMYFUNCTION("""COMPUTED_VALUE"""),6)</f>
        <v>6</v>
      </c>
      <c r="F37" s="28" t="str">
        <f ca="1">IFERROR(__xludf.DUMMYFUNCTION("""COMPUTED_VALUE"""),"美金 $123")</f>
        <v>美金 $123</v>
      </c>
      <c r="G37" s="26" t="str">
        <f ca="1">IFERROR(__xludf.DUMMYFUNCTION("""COMPUTED_VALUE"""),"")</f>
        <v/>
      </c>
      <c r="H37" s="22"/>
      <c r="I37" s="26" t="str">
        <f ca="1">IFERROR(__xludf.DUMMYFUNCTION("""COMPUTED_VALUE"""),"")</f>
        <v/>
      </c>
      <c r="J37" s="26">
        <f ca="1">IFERROR(__xludf.DUMMYFUNCTION("""COMPUTED_VALUE"""),0)</f>
        <v>0</v>
      </c>
      <c r="K37" s="26">
        <f ca="1">IFERROR(__xludf.DUMMYFUNCTION("""COMPUTED_VALUE"""),0)</f>
        <v>0</v>
      </c>
      <c r="L37" s="22"/>
      <c r="M37" s="26" t="str">
        <f ca="1">IFERROR(__xludf.DUMMYFUNCTION("""COMPUTED_VALUE"""),"")</f>
        <v/>
      </c>
      <c r="N37" s="26" t="str">
        <f ca="1">IFERROR(__xludf.DUMMYFUNCTION("""COMPUTED_VALUE"""),"")</f>
        <v/>
      </c>
      <c r="O37" s="22" t="str">
        <f ca="1">IFERROR(__xludf.DUMMYFUNCTION("""COMPUTED_VALUE"""),"")</f>
        <v/>
      </c>
      <c r="P37" s="22"/>
      <c r="Q37" s="22"/>
      <c r="R37" s="22"/>
      <c r="S37" s="22"/>
      <c r="T37" s="22"/>
      <c r="U37" s="22"/>
      <c r="V37" s="22"/>
      <c r="W37" s="22"/>
      <c r="X37" s="22"/>
      <c r="Y37" s="22"/>
    </row>
    <row r="38" spans="1:25" ht="14.25">
      <c r="A38" s="21" t="str">
        <f ca="1">IFERROR(__xludf.DUMMYFUNCTION("""COMPUTED_VALUE"""),"楊傳珍")</f>
        <v>楊傳珍</v>
      </c>
      <c r="B38" s="22" t="str">
        <f ca="1">IFERROR(__xludf.DUMMYFUNCTION("""COMPUTED_VALUE"""),"孝")</f>
        <v>孝</v>
      </c>
      <c r="C38" s="22" t="str">
        <f ca="1">IFERROR(__xludf.DUMMYFUNCTION("""COMPUTED_VALUE"""),"台灣")</f>
        <v>台灣</v>
      </c>
      <c r="D38" s="26">
        <f ca="1">IFERROR(__xludf.DUMMYFUNCTION("""COMPUTED_VALUE"""),1)</f>
        <v>1</v>
      </c>
      <c r="E38" s="26">
        <f ca="1">IFERROR(__xludf.DUMMYFUNCTION("""COMPUTED_VALUE"""),4)</f>
        <v>4</v>
      </c>
      <c r="F38" s="28" t="str">
        <f ca="1">IFERROR(__xludf.DUMMYFUNCTION("""COMPUTED_VALUE"""),"台幣 $2180")</f>
        <v>台幣 $2180</v>
      </c>
      <c r="G38" s="26" t="str">
        <f ca="1">IFERROR(__xludf.DUMMYFUNCTION("""COMPUTED_VALUE"""),"")</f>
        <v/>
      </c>
      <c r="H38" s="26" t="str">
        <f ca="1">IFERROR(__xludf.DUMMYFUNCTION("""COMPUTED_VALUE"""),"")</f>
        <v/>
      </c>
      <c r="I38" s="26" t="str">
        <f ca="1">IFERROR(__xludf.DUMMYFUNCTION("""COMPUTED_VALUE"""),"")</f>
        <v/>
      </c>
      <c r="J38" s="26" t="str">
        <f ca="1">IFERROR(__xludf.DUMMYFUNCTION("""COMPUTED_VALUE"""),"")</f>
        <v/>
      </c>
      <c r="K38" s="26" t="str">
        <f ca="1">IFERROR(__xludf.DUMMYFUNCTION("""COMPUTED_VALUE"""),"")</f>
        <v/>
      </c>
      <c r="L38" s="27" t="str">
        <f ca="1">IFERROR(__xludf.DUMMYFUNCTION("""COMPUTED_VALUE"""),"")</f>
        <v/>
      </c>
      <c r="M38" s="26" t="str">
        <f ca="1">IFERROR(__xludf.DUMMYFUNCTION("""COMPUTED_VALUE"""),"")</f>
        <v/>
      </c>
      <c r="N38" s="26" t="str">
        <f ca="1">IFERROR(__xludf.DUMMYFUNCTION("""COMPUTED_VALUE"""),"")</f>
        <v/>
      </c>
      <c r="O38" s="22" t="str">
        <f ca="1">IFERROR(__xludf.DUMMYFUNCTION("""COMPUTED_VALUE"""),"")</f>
        <v/>
      </c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14.25">
      <c r="A39" s="21" t="str">
        <f ca="1">IFERROR(__xludf.DUMMYFUNCTION("""COMPUTED_VALUE"""),"武海明")</f>
        <v>武海明</v>
      </c>
      <c r="B39" s="22" t="str">
        <f ca="1">IFERROR(__xludf.DUMMYFUNCTION("""COMPUTED_VALUE"""),"孝")</f>
        <v>孝</v>
      </c>
      <c r="C39" s="22" t="str">
        <f ca="1">IFERROR(__xludf.DUMMYFUNCTION("""COMPUTED_VALUE"""),"美國")</f>
        <v>美國</v>
      </c>
      <c r="D39" s="26">
        <f ca="1">IFERROR(__xludf.DUMMYFUNCTION("""COMPUTED_VALUE"""),1)</f>
        <v>1</v>
      </c>
      <c r="E39" s="26">
        <f ca="1">IFERROR(__xludf.DUMMYFUNCTION("""COMPUTED_VALUE"""),1)</f>
        <v>1</v>
      </c>
      <c r="F39" s="28" t="str">
        <f ca="1">IFERROR(__xludf.DUMMYFUNCTION("""COMPUTED_VALUE"""),"美金 $25")</f>
        <v>美金 $25</v>
      </c>
      <c r="G39" s="26" t="str">
        <f ca="1">IFERROR(__xludf.DUMMYFUNCTION("""COMPUTED_VALUE"""),"")</f>
        <v/>
      </c>
      <c r="H39" s="26" t="str">
        <f ca="1">IFERROR(__xludf.DUMMYFUNCTION("""COMPUTED_VALUE"""),"")</f>
        <v/>
      </c>
      <c r="I39" s="26" t="str">
        <f ca="1">IFERROR(__xludf.DUMMYFUNCTION("""COMPUTED_VALUE"""),"")</f>
        <v/>
      </c>
      <c r="J39" s="26" t="str">
        <f ca="1">IFERROR(__xludf.DUMMYFUNCTION("""COMPUTED_VALUE"""),"")</f>
        <v/>
      </c>
      <c r="K39" s="26" t="str">
        <f ca="1">IFERROR(__xludf.DUMMYFUNCTION("""COMPUTED_VALUE"""),"")</f>
        <v/>
      </c>
      <c r="L39" s="27" t="str">
        <f ca="1">IFERROR(__xludf.DUMMYFUNCTION("""COMPUTED_VALUE"""),"")</f>
        <v/>
      </c>
      <c r="M39" s="26" t="str">
        <f ca="1">IFERROR(__xludf.DUMMYFUNCTION("""COMPUTED_VALUE"""),"")</f>
        <v/>
      </c>
      <c r="N39" s="26">
        <f ca="1">IFERROR(__xludf.DUMMYFUNCTION("""COMPUTED_VALUE"""),1)</f>
        <v>1</v>
      </c>
      <c r="O39" s="22" t="str">
        <f ca="1">IFERROR(__xludf.DUMMYFUNCTION("""COMPUTED_VALUE"""),"B")</f>
        <v>B</v>
      </c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14.25">
      <c r="A40" s="21" t="str">
        <f ca="1">IFERROR(__xludf.DUMMYFUNCTION("""COMPUTED_VALUE"""),"沈依平")</f>
        <v>沈依平</v>
      </c>
      <c r="B40" s="22" t="str">
        <f ca="1">IFERROR(__xludf.DUMMYFUNCTION("""COMPUTED_VALUE"""),"孝")</f>
        <v>孝</v>
      </c>
      <c r="C40" s="22" t="str">
        <f ca="1">IFERROR(__xludf.DUMMYFUNCTION("""COMPUTED_VALUE"""),"美國")</f>
        <v>美國</v>
      </c>
      <c r="D40" s="26">
        <f ca="1">IFERROR(__xludf.DUMMYFUNCTION("""COMPUTED_VALUE"""),1)</f>
        <v>1</v>
      </c>
      <c r="E40" s="26">
        <f ca="1">IFERROR(__xludf.DUMMYFUNCTION("""COMPUTED_VALUE"""),1)</f>
        <v>1</v>
      </c>
      <c r="F40" s="28" t="str">
        <f ca="1">IFERROR(__xludf.DUMMYFUNCTION("""COMPUTED_VALUE"""),"美金 $25")</f>
        <v>美金 $25</v>
      </c>
      <c r="G40" s="26">
        <f ca="1">IFERROR(__xludf.DUMMYFUNCTION("""COMPUTED_VALUE"""),1)</f>
        <v>1</v>
      </c>
      <c r="H40" s="26">
        <f ca="1">IFERROR(__xludf.DUMMYFUNCTION("""COMPUTED_VALUE"""),1)</f>
        <v>1</v>
      </c>
      <c r="I40" s="26" t="str">
        <f ca="1">IFERROR(__xludf.DUMMYFUNCTION("""COMPUTED_VALUE"""),"A")</f>
        <v>A</v>
      </c>
      <c r="J40" s="26">
        <f ca="1">IFERROR(__xludf.DUMMYFUNCTION("""COMPUTED_VALUE"""),0)</f>
        <v>0</v>
      </c>
      <c r="K40" s="26">
        <f ca="1">IFERROR(__xludf.DUMMYFUNCTION("""COMPUTED_VALUE"""),1)</f>
        <v>1</v>
      </c>
      <c r="L40" s="27">
        <f ca="1">IFERROR(__xludf.DUMMYFUNCTION("""COMPUTED_VALUE"""),45976)</f>
        <v>45976</v>
      </c>
      <c r="M40" s="26" t="str">
        <f ca="1">IFERROR(__xludf.DUMMYFUNCTION("""COMPUTED_VALUE"""),"")</f>
        <v/>
      </c>
      <c r="N40" s="26" t="str">
        <f ca="1">IFERROR(__xludf.DUMMYFUNCTION("""COMPUTED_VALUE"""),"")</f>
        <v/>
      </c>
      <c r="O40" s="22" t="str">
        <f ca="1">IFERROR(__xludf.DUMMYFUNCTION("""COMPUTED_VALUE"""),"")</f>
        <v/>
      </c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14.25">
      <c r="A41" s="21" t="str">
        <f ca="1">IFERROR(__xludf.DUMMYFUNCTION("""COMPUTED_VALUE"""),"王淑妙")</f>
        <v>王淑妙</v>
      </c>
      <c r="B41" s="22" t="str">
        <f ca="1">IFERROR(__xludf.DUMMYFUNCTION("""COMPUTED_VALUE"""),"孝")</f>
        <v>孝</v>
      </c>
      <c r="C41" s="22" t="str">
        <f ca="1">IFERROR(__xludf.DUMMYFUNCTION("""COMPUTED_VALUE"""),"台灣")</f>
        <v>台灣</v>
      </c>
      <c r="D41" s="26">
        <f ca="1">IFERROR(__xludf.DUMMYFUNCTION("""COMPUTED_VALUE"""),1)</f>
        <v>1</v>
      </c>
      <c r="E41" s="26" t="str">
        <f ca="1">IFERROR(__xludf.DUMMYFUNCTION("""COMPUTED_VALUE"""),"")</f>
        <v/>
      </c>
      <c r="F41" s="28" t="str">
        <f ca="1">IFERROR(__xludf.DUMMYFUNCTION("""COMPUTED_VALUE"""),"")</f>
        <v/>
      </c>
      <c r="G41" s="26" t="str">
        <f ca="1">IFERROR(__xludf.DUMMYFUNCTION("""COMPUTED_VALUE"""),"")</f>
        <v/>
      </c>
      <c r="H41" s="26" t="str">
        <f ca="1">IFERROR(__xludf.DUMMYFUNCTION("""COMPUTED_VALUE"""),"")</f>
        <v/>
      </c>
      <c r="I41" s="26" t="str">
        <f ca="1">IFERROR(__xludf.DUMMYFUNCTION("""COMPUTED_VALUE"""),"")</f>
        <v/>
      </c>
      <c r="J41" s="26" t="str">
        <f ca="1">IFERROR(__xludf.DUMMYFUNCTION("""COMPUTED_VALUE"""),"")</f>
        <v/>
      </c>
      <c r="K41" s="26" t="str">
        <f ca="1">IFERROR(__xludf.DUMMYFUNCTION("""COMPUTED_VALUE"""),"")</f>
        <v/>
      </c>
      <c r="L41" s="27" t="str">
        <f ca="1">IFERROR(__xludf.DUMMYFUNCTION("""COMPUTED_VALUE"""),"")</f>
        <v/>
      </c>
      <c r="M41" s="26" t="str">
        <f ca="1">IFERROR(__xludf.DUMMYFUNCTION("""COMPUTED_VALUE"""),"")</f>
        <v/>
      </c>
      <c r="N41" s="26" t="str">
        <f ca="1">IFERROR(__xludf.DUMMYFUNCTION("""COMPUTED_VALUE"""),"")</f>
        <v/>
      </c>
      <c r="O41" s="22" t="str">
        <f ca="1">IFERROR(__xludf.DUMMYFUNCTION("""COMPUTED_VALUE"""),"")</f>
        <v/>
      </c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14.25">
      <c r="A42" s="21" t="str">
        <f ca="1">IFERROR(__xludf.DUMMYFUNCTION("""COMPUTED_VALUE"""),"石同")</f>
        <v>石同</v>
      </c>
      <c r="B42" s="22" t="str">
        <f ca="1">IFERROR(__xludf.DUMMYFUNCTION("""COMPUTED_VALUE"""),"孝")</f>
        <v>孝</v>
      </c>
      <c r="C42" s="22" t="str">
        <f ca="1">IFERROR(__xludf.DUMMYFUNCTION("""COMPUTED_VALUE"""),"台灣")</f>
        <v>台灣</v>
      </c>
      <c r="D42" s="26">
        <f ca="1">IFERROR(__xludf.DUMMYFUNCTION("""COMPUTED_VALUE"""),2)</f>
        <v>2</v>
      </c>
      <c r="E42" s="26">
        <f ca="1">IFERROR(__xludf.DUMMYFUNCTION("""COMPUTED_VALUE"""),3)</f>
        <v>3</v>
      </c>
      <c r="F42" s="28" t="str">
        <f ca="1">IFERROR(__xludf.DUMMYFUNCTION("""COMPUTED_VALUE"""),"台幣 $1850")</f>
        <v>台幣 $1850</v>
      </c>
      <c r="G42" s="26" t="str">
        <f ca="1">IFERROR(__xludf.DUMMYFUNCTION("""COMPUTED_VALUE"""),"")</f>
        <v/>
      </c>
      <c r="H42" s="26" t="str">
        <f ca="1">IFERROR(__xludf.DUMMYFUNCTION("""COMPUTED_VALUE"""),"")</f>
        <v/>
      </c>
      <c r="I42" s="26" t="str">
        <f ca="1">IFERROR(__xludf.DUMMYFUNCTION("""COMPUTED_VALUE"""),"")</f>
        <v/>
      </c>
      <c r="J42" s="26" t="str">
        <f ca="1">IFERROR(__xludf.DUMMYFUNCTION("""COMPUTED_VALUE"""),"")</f>
        <v/>
      </c>
      <c r="K42" s="26" t="str">
        <f ca="1">IFERROR(__xludf.DUMMYFUNCTION("""COMPUTED_VALUE"""),"")</f>
        <v/>
      </c>
      <c r="L42" s="27" t="str">
        <f ca="1">IFERROR(__xludf.DUMMYFUNCTION("""COMPUTED_VALUE"""),"")</f>
        <v/>
      </c>
      <c r="M42" s="26" t="str">
        <f ca="1">IFERROR(__xludf.DUMMYFUNCTION("""COMPUTED_VALUE"""),"")</f>
        <v/>
      </c>
      <c r="N42" s="26" t="str">
        <f ca="1">IFERROR(__xludf.DUMMYFUNCTION("""COMPUTED_VALUE"""),"")</f>
        <v/>
      </c>
      <c r="O42" s="22" t="str">
        <f ca="1">IFERROR(__xludf.DUMMYFUNCTION("""COMPUTED_VALUE"""),"")</f>
        <v/>
      </c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14.25">
      <c r="A43" s="21" t="str">
        <f ca="1">IFERROR(__xludf.DUMMYFUNCTION("""COMPUTED_VALUE"""),"羅若蘋")</f>
        <v>羅若蘋</v>
      </c>
      <c r="B43" s="22" t="str">
        <f ca="1">IFERROR(__xludf.DUMMYFUNCTION("""COMPUTED_VALUE"""),"孝")</f>
        <v>孝</v>
      </c>
      <c r="C43" s="22" t="str">
        <f ca="1">IFERROR(__xludf.DUMMYFUNCTION("""COMPUTED_VALUE"""),"台灣")</f>
        <v>台灣</v>
      </c>
      <c r="D43" s="26" t="str">
        <f ca="1">IFERROR(__xludf.DUMMYFUNCTION("""COMPUTED_VALUE"""),"")</f>
        <v/>
      </c>
      <c r="E43" s="26" t="str">
        <f ca="1">IFERROR(__xludf.DUMMYFUNCTION("""COMPUTED_VALUE"""),"")</f>
        <v/>
      </c>
      <c r="F43" s="28" t="str">
        <f ca="1">IFERROR(__xludf.DUMMYFUNCTION("""COMPUTED_VALUE"""),"")</f>
        <v/>
      </c>
      <c r="G43" s="26" t="str">
        <f ca="1">IFERROR(__xludf.DUMMYFUNCTION("""COMPUTED_VALUE"""),"")</f>
        <v/>
      </c>
      <c r="H43" s="22"/>
      <c r="I43" s="26" t="str">
        <f ca="1">IFERROR(__xludf.DUMMYFUNCTION("""COMPUTED_VALUE"""),"")</f>
        <v/>
      </c>
      <c r="J43" s="26">
        <f ca="1">IFERROR(__xludf.DUMMYFUNCTION("""COMPUTED_VALUE"""),2)</f>
        <v>2</v>
      </c>
      <c r="K43" s="26">
        <f ca="1">IFERROR(__xludf.DUMMYFUNCTION("""COMPUTED_VALUE"""),0)</f>
        <v>0</v>
      </c>
      <c r="L43" s="22"/>
      <c r="M43" s="26" t="str">
        <f ca="1">IFERROR(__xludf.DUMMYFUNCTION("""COMPUTED_VALUE"""),"")</f>
        <v/>
      </c>
      <c r="N43" s="26" t="str">
        <f ca="1">IFERROR(__xludf.DUMMYFUNCTION("""COMPUTED_VALUE"""),"")</f>
        <v/>
      </c>
      <c r="O43" s="22" t="str">
        <f ca="1">IFERROR(__xludf.DUMMYFUNCTION("""COMPUTED_VALUE"""),"")</f>
        <v/>
      </c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14.25">
      <c r="A44" s="21" t="str">
        <f ca="1">IFERROR(__xludf.DUMMYFUNCTION("""COMPUTED_VALUE"""),"胡夕嘉")</f>
        <v>胡夕嘉</v>
      </c>
      <c r="B44" s="22" t="str">
        <f ca="1">IFERROR(__xludf.DUMMYFUNCTION("""COMPUTED_VALUE"""),"孝")</f>
        <v>孝</v>
      </c>
      <c r="C44" s="22" t="str">
        <f ca="1">IFERROR(__xludf.DUMMYFUNCTION("""COMPUTED_VALUE"""),"美國")</f>
        <v>美國</v>
      </c>
      <c r="D44" s="26">
        <f ca="1">IFERROR(__xludf.DUMMYFUNCTION("""COMPUTED_VALUE"""),1)</f>
        <v>1</v>
      </c>
      <c r="E44" s="26" t="str">
        <f ca="1">IFERROR(__xludf.DUMMYFUNCTION("""COMPUTED_VALUE"""),"")</f>
        <v/>
      </c>
      <c r="F44" s="28" t="str">
        <f ca="1">IFERROR(__xludf.DUMMYFUNCTION("""COMPUTED_VALUE"""),"")</f>
        <v/>
      </c>
      <c r="G44" s="26" t="str">
        <f ca="1">IFERROR(__xludf.DUMMYFUNCTION("""COMPUTED_VALUE"""),"")</f>
        <v/>
      </c>
      <c r="H44" s="26" t="str">
        <f ca="1">IFERROR(__xludf.DUMMYFUNCTION("""COMPUTED_VALUE"""),"")</f>
        <v/>
      </c>
      <c r="I44" s="26" t="str">
        <f ca="1">IFERROR(__xludf.DUMMYFUNCTION("""COMPUTED_VALUE"""),"")</f>
        <v/>
      </c>
      <c r="J44" s="26" t="str">
        <f ca="1">IFERROR(__xludf.DUMMYFUNCTION("""COMPUTED_VALUE"""),"")</f>
        <v/>
      </c>
      <c r="K44" s="26" t="str">
        <f ca="1">IFERROR(__xludf.DUMMYFUNCTION("""COMPUTED_VALUE"""),"")</f>
        <v/>
      </c>
      <c r="L44" s="27" t="str">
        <f ca="1">IFERROR(__xludf.DUMMYFUNCTION("""COMPUTED_VALUE"""),"")</f>
        <v/>
      </c>
      <c r="M44" s="26" t="str">
        <f ca="1">IFERROR(__xludf.DUMMYFUNCTION("""COMPUTED_VALUE"""),"")</f>
        <v/>
      </c>
      <c r="N44" s="26" t="str">
        <f ca="1">IFERROR(__xludf.DUMMYFUNCTION("""COMPUTED_VALUE"""),"")</f>
        <v/>
      </c>
      <c r="O44" s="22" t="str">
        <f ca="1">IFERROR(__xludf.DUMMYFUNCTION("""COMPUTED_VALUE"""),"")</f>
        <v/>
      </c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14.25">
      <c r="A45" s="21" t="str">
        <f ca="1">IFERROR(__xludf.DUMMYFUNCTION("""COMPUTED_VALUE"""),"莊翠雲")</f>
        <v>莊翠雲</v>
      </c>
      <c r="B45" s="22" t="str">
        <f ca="1">IFERROR(__xludf.DUMMYFUNCTION("""COMPUTED_VALUE"""),"孝")</f>
        <v>孝</v>
      </c>
      <c r="C45" s="22" t="str">
        <f ca="1">IFERROR(__xludf.DUMMYFUNCTION("""COMPUTED_VALUE"""),"台灣")</f>
        <v>台灣</v>
      </c>
      <c r="D45" s="26">
        <f ca="1">IFERROR(__xludf.DUMMYFUNCTION("""COMPUTED_VALUE"""),1)</f>
        <v>1</v>
      </c>
      <c r="E45" s="26" t="str">
        <f ca="1">IFERROR(__xludf.DUMMYFUNCTION("""COMPUTED_VALUE"""),"")</f>
        <v/>
      </c>
      <c r="F45" s="28" t="str">
        <f ca="1">IFERROR(__xludf.DUMMYFUNCTION("""COMPUTED_VALUE"""),"")</f>
        <v/>
      </c>
      <c r="G45" s="26" t="str">
        <f ca="1">IFERROR(__xludf.DUMMYFUNCTION("""COMPUTED_VALUE"""),"")</f>
        <v/>
      </c>
      <c r="H45" s="26">
        <f ca="1">IFERROR(__xludf.DUMMYFUNCTION("""COMPUTED_VALUE"""),1)</f>
        <v>1</v>
      </c>
      <c r="I45" s="26" t="str">
        <f ca="1">IFERROR(__xludf.DUMMYFUNCTION("""COMPUTED_VALUE"""),"A")</f>
        <v>A</v>
      </c>
      <c r="J45" s="26">
        <f ca="1">IFERROR(__xludf.DUMMYFUNCTION("""COMPUTED_VALUE"""),0)</f>
        <v>0</v>
      </c>
      <c r="K45" s="26">
        <f ca="1">IFERROR(__xludf.DUMMYFUNCTION("""COMPUTED_VALUE"""),0)</f>
        <v>0</v>
      </c>
      <c r="L45" s="22"/>
      <c r="M45" s="26" t="str">
        <f ca="1">IFERROR(__xludf.DUMMYFUNCTION("""COMPUTED_VALUE"""),"")</f>
        <v/>
      </c>
      <c r="N45" s="26" t="str">
        <f ca="1">IFERROR(__xludf.DUMMYFUNCTION("""COMPUTED_VALUE"""),"")</f>
        <v/>
      </c>
      <c r="O45" s="22" t="str">
        <f ca="1">IFERROR(__xludf.DUMMYFUNCTION("""COMPUTED_VALUE"""),"")</f>
        <v/>
      </c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14.25">
      <c r="A46" s="21" t="str">
        <f ca="1">IFERROR(__xludf.DUMMYFUNCTION("""COMPUTED_VALUE"""),"葉漢國")</f>
        <v>葉漢國</v>
      </c>
      <c r="B46" s="22" t="str">
        <f ca="1">IFERROR(__xludf.DUMMYFUNCTION("""COMPUTED_VALUE"""),"孝")</f>
        <v>孝</v>
      </c>
      <c r="C46" s="22" t="str">
        <f ca="1">IFERROR(__xludf.DUMMYFUNCTION("""COMPUTED_VALUE"""),"美國")</f>
        <v>美國</v>
      </c>
      <c r="D46" s="26">
        <f ca="1">IFERROR(__xludf.DUMMYFUNCTION("""COMPUTED_VALUE"""),2)</f>
        <v>2</v>
      </c>
      <c r="E46" s="26">
        <f ca="1">IFERROR(__xludf.DUMMYFUNCTION("""COMPUTED_VALUE"""),8)</f>
        <v>8</v>
      </c>
      <c r="F46" s="28" t="str">
        <f ca="1">IFERROR(__xludf.DUMMYFUNCTION("""COMPUTED_VALUE"""),"美金 $118")</f>
        <v>美金 $118</v>
      </c>
      <c r="G46" s="26">
        <f ca="1">IFERROR(__xludf.DUMMYFUNCTION("""COMPUTED_VALUE"""),1)</f>
        <v>1</v>
      </c>
      <c r="H46" s="26">
        <f ca="1">IFERROR(__xludf.DUMMYFUNCTION("""COMPUTED_VALUE"""),1)</f>
        <v>1</v>
      </c>
      <c r="I46" s="26" t="str">
        <f ca="1">IFERROR(__xludf.DUMMYFUNCTION("""COMPUTED_VALUE"""),"A")</f>
        <v>A</v>
      </c>
      <c r="J46" s="26">
        <f ca="1">IFERROR(__xludf.DUMMYFUNCTION("""COMPUTED_VALUE"""),1)</f>
        <v>1</v>
      </c>
      <c r="K46" s="26">
        <f ca="1">IFERROR(__xludf.DUMMYFUNCTION("""COMPUTED_VALUE"""),1)</f>
        <v>1</v>
      </c>
      <c r="L46" s="27">
        <f ca="1">IFERROR(__xludf.DUMMYFUNCTION("""COMPUTED_VALUE"""),45976)</f>
        <v>45976</v>
      </c>
      <c r="M46" s="26" t="str">
        <f ca="1">IFERROR(__xludf.DUMMYFUNCTION("""COMPUTED_VALUE"""),"")</f>
        <v/>
      </c>
      <c r="N46" s="26">
        <f ca="1">IFERROR(__xludf.DUMMYFUNCTION("""COMPUTED_VALUE"""),1)</f>
        <v>1</v>
      </c>
      <c r="O46" s="22" t="str">
        <f ca="1">IFERROR(__xludf.DUMMYFUNCTION("""COMPUTED_VALUE"""),"B")</f>
        <v>B</v>
      </c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14.25">
      <c r="A47" s="21" t="str">
        <f ca="1">IFERROR(__xludf.DUMMYFUNCTION("""COMPUTED_VALUE"""),"蔡瑞齡")</f>
        <v>蔡瑞齡</v>
      </c>
      <c r="B47" s="22" t="str">
        <f ca="1">IFERROR(__xludf.DUMMYFUNCTION("""COMPUTED_VALUE"""),"孝")</f>
        <v>孝</v>
      </c>
      <c r="C47" s="22" t="str">
        <f ca="1">IFERROR(__xludf.DUMMYFUNCTION("""COMPUTED_VALUE"""),"美國")</f>
        <v>美國</v>
      </c>
      <c r="D47" s="26">
        <f ca="1">IFERROR(__xludf.DUMMYFUNCTION("""COMPUTED_VALUE"""),1)</f>
        <v>1</v>
      </c>
      <c r="E47" s="26" t="str">
        <f ca="1">IFERROR(__xludf.DUMMYFUNCTION("""COMPUTED_VALUE"""),"")</f>
        <v/>
      </c>
      <c r="F47" s="28" t="str">
        <f ca="1">IFERROR(__xludf.DUMMYFUNCTION("""COMPUTED_VALUE"""),"")</f>
        <v/>
      </c>
      <c r="G47" s="26" t="str">
        <f ca="1">IFERROR(__xludf.DUMMYFUNCTION("""COMPUTED_VALUE"""),"")</f>
        <v/>
      </c>
      <c r="H47" s="26" t="str">
        <f ca="1">IFERROR(__xludf.DUMMYFUNCTION("""COMPUTED_VALUE"""),"")</f>
        <v/>
      </c>
      <c r="I47" s="26" t="str">
        <f ca="1">IFERROR(__xludf.DUMMYFUNCTION("""COMPUTED_VALUE"""),"")</f>
        <v/>
      </c>
      <c r="J47" s="26" t="str">
        <f ca="1">IFERROR(__xludf.DUMMYFUNCTION("""COMPUTED_VALUE"""),"")</f>
        <v/>
      </c>
      <c r="K47" s="26" t="str">
        <f ca="1">IFERROR(__xludf.DUMMYFUNCTION("""COMPUTED_VALUE"""),"")</f>
        <v/>
      </c>
      <c r="L47" s="27" t="str">
        <f ca="1">IFERROR(__xludf.DUMMYFUNCTION("""COMPUTED_VALUE"""),"")</f>
        <v/>
      </c>
      <c r="M47" s="26" t="str">
        <f ca="1">IFERROR(__xludf.DUMMYFUNCTION("""COMPUTED_VALUE"""),"")</f>
        <v/>
      </c>
      <c r="N47" s="26" t="str">
        <f ca="1">IFERROR(__xludf.DUMMYFUNCTION("""COMPUTED_VALUE"""),"")</f>
        <v/>
      </c>
      <c r="O47" s="22" t="str">
        <f ca="1">IFERROR(__xludf.DUMMYFUNCTION("""COMPUTED_VALUE"""),"")</f>
        <v/>
      </c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14.25">
      <c r="A48" s="21" t="str">
        <f ca="1">IFERROR(__xludf.DUMMYFUNCTION("""COMPUTED_VALUE"""),"蔡麗美")</f>
        <v>蔡麗美</v>
      </c>
      <c r="B48" s="22" t="str">
        <f ca="1">IFERROR(__xludf.DUMMYFUNCTION("""COMPUTED_VALUE"""),"孝")</f>
        <v>孝</v>
      </c>
      <c r="C48" s="22" t="str">
        <f ca="1">IFERROR(__xludf.DUMMYFUNCTION("""COMPUTED_VALUE"""),"美國")</f>
        <v>美國</v>
      </c>
      <c r="D48" s="26">
        <f ca="1">IFERROR(__xludf.DUMMYFUNCTION("""COMPUTED_VALUE"""),1)</f>
        <v>1</v>
      </c>
      <c r="E48" s="26">
        <f ca="1">IFERROR(__xludf.DUMMYFUNCTION("""COMPUTED_VALUE"""),1)</f>
        <v>1</v>
      </c>
      <c r="F48" s="28" t="str">
        <f ca="1">IFERROR(__xludf.DUMMYFUNCTION("""COMPUTED_VALUE"""),"美金 $25")</f>
        <v>美金 $25</v>
      </c>
      <c r="G48" s="26" t="str">
        <f ca="1">IFERROR(__xludf.DUMMYFUNCTION("""COMPUTED_VALUE"""),"")</f>
        <v/>
      </c>
      <c r="H48" s="26" t="str">
        <f ca="1">IFERROR(__xludf.DUMMYFUNCTION("""COMPUTED_VALUE"""),"")</f>
        <v/>
      </c>
      <c r="I48" s="26" t="str">
        <f ca="1">IFERROR(__xludf.DUMMYFUNCTION("""COMPUTED_VALUE"""),"")</f>
        <v/>
      </c>
      <c r="J48" s="26" t="str">
        <f ca="1">IFERROR(__xludf.DUMMYFUNCTION("""COMPUTED_VALUE"""),"")</f>
        <v/>
      </c>
      <c r="K48" s="26" t="str">
        <f ca="1">IFERROR(__xludf.DUMMYFUNCTION("""COMPUTED_VALUE"""),"")</f>
        <v/>
      </c>
      <c r="L48" s="27" t="str">
        <f ca="1">IFERROR(__xludf.DUMMYFUNCTION("""COMPUTED_VALUE"""),"")</f>
        <v/>
      </c>
      <c r="M48" s="26" t="str">
        <f ca="1">IFERROR(__xludf.DUMMYFUNCTION("""COMPUTED_VALUE"""),"")</f>
        <v/>
      </c>
      <c r="N48" s="26" t="str">
        <f ca="1">IFERROR(__xludf.DUMMYFUNCTION("""COMPUTED_VALUE"""),"")</f>
        <v/>
      </c>
      <c r="O48" s="22" t="str">
        <f ca="1">IFERROR(__xludf.DUMMYFUNCTION("""COMPUTED_VALUE"""),"")</f>
        <v/>
      </c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14.25">
      <c r="A49" s="21" t="str">
        <f ca="1">IFERROR(__xludf.DUMMYFUNCTION("""COMPUTED_VALUE"""),"金菁雯")</f>
        <v>金菁雯</v>
      </c>
      <c r="B49" s="22" t="str">
        <f ca="1">IFERROR(__xludf.DUMMYFUNCTION("""COMPUTED_VALUE"""),"孝")</f>
        <v>孝</v>
      </c>
      <c r="C49" s="22" t="str">
        <f ca="1">IFERROR(__xludf.DUMMYFUNCTION("""COMPUTED_VALUE"""),"台灣")</f>
        <v>台灣</v>
      </c>
      <c r="D49" s="26">
        <f ca="1">IFERROR(__xludf.DUMMYFUNCTION("""COMPUTED_VALUE"""),1)</f>
        <v>1</v>
      </c>
      <c r="E49" s="26" t="str">
        <f ca="1">IFERROR(__xludf.DUMMYFUNCTION("""COMPUTED_VALUE"""),"")</f>
        <v/>
      </c>
      <c r="F49" s="28" t="str">
        <f ca="1">IFERROR(__xludf.DUMMYFUNCTION("""COMPUTED_VALUE"""),"")</f>
        <v/>
      </c>
      <c r="G49" s="26" t="str">
        <f ca="1">IFERROR(__xludf.DUMMYFUNCTION("""COMPUTED_VALUE"""),"")</f>
        <v/>
      </c>
      <c r="H49" s="22"/>
      <c r="I49" s="26" t="str">
        <f ca="1">IFERROR(__xludf.DUMMYFUNCTION("""COMPUTED_VALUE"""),"")</f>
        <v/>
      </c>
      <c r="J49" s="26">
        <f ca="1">IFERROR(__xludf.DUMMYFUNCTION("""COMPUTED_VALUE"""),0)</f>
        <v>0</v>
      </c>
      <c r="K49" s="26">
        <f ca="1">IFERROR(__xludf.DUMMYFUNCTION("""COMPUTED_VALUE"""),0)</f>
        <v>0</v>
      </c>
      <c r="L49" s="22"/>
      <c r="M49" s="26" t="str">
        <f ca="1">IFERROR(__xludf.DUMMYFUNCTION("""COMPUTED_VALUE"""),"")</f>
        <v/>
      </c>
      <c r="N49" s="26" t="str">
        <f ca="1">IFERROR(__xludf.DUMMYFUNCTION("""COMPUTED_VALUE"""),"")</f>
        <v/>
      </c>
      <c r="O49" s="22" t="str">
        <f ca="1">IFERROR(__xludf.DUMMYFUNCTION("""COMPUTED_VALUE"""),"")</f>
        <v/>
      </c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14.25">
      <c r="A50" s="21" t="str">
        <f ca="1">IFERROR(__xludf.DUMMYFUNCTION("""COMPUTED_VALUE"""),"陳雲紋")</f>
        <v>陳雲紋</v>
      </c>
      <c r="B50" s="22" t="str">
        <f ca="1">IFERROR(__xludf.DUMMYFUNCTION("""COMPUTED_VALUE"""),"孝")</f>
        <v>孝</v>
      </c>
      <c r="C50" s="22" t="str">
        <f ca="1">IFERROR(__xludf.DUMMYFUNCTION("""COMPUTED_VALUE"""),"台灣")</f>
        <v>台灣</v>
      </c>
      <c r="D50" s="26" t="str">
        <f ca="1">IFERROR(__xludf.DUMMYFUNCTION("""COMPUTED_VALUE"""),"")</f>
        <v/>
      </c>
      <c r="E50" s="26" t="str">
        <f ca="1">IFERROR(__xludf.DUMMYFUNCTION("""COMPUTED_VALUE"""),"")</f>
        <v/>
      </c>
      <c r="F50" s="28" t="str">
        <f ca="1">IFERROR(__xludf.DUMMYFUNCTION("""COMPUTED_VALUE"""),"")</f>
        <v/>
      </c>
      <c r="G50" s="26" t="str">
        <f ca="1">IFERROR(__xludf.DUMMYFUNCTION("""COMPUTED_VALUE"""),"")</f>
        <v/>
      </c>
      <c r="H50" s="22"/>
      <c r="I50" s="26" t="str">
        <f ca="1">IFERROR(__xludf.DUMMYFUNCTION("""COMPUTED_VALUE"""),"")</f>
        <v/>
      </c>
      <c r="J50" s="26">
        <f ca="1">IFERROR(__xludf.DUMMYFUNCTION("""COMPUTED_VALUE"""),0)</f>
        <v>0</v>
      </c>
      <c r="K50" s="26">
        <f ca="1">IFERROR(__xludf.DUMMYFUNCTION("""COMPUTED_VALUE"""),0)</f>
        <v>0</v>
      </c>
      <c r="L50" s="22"/>
      <c r="M50" s="26" t="str">
        <f ca="1">IFERROR(__xludf.DUMMYFUNCTION("""COMPUTED_VALUE"""),"")</f>
        <v/>
      </c>
      <c r="N50" s="26" t="str">
        <f ca="1">IFERROR(__xludf.DUMMYFUNCTION("""COMPUTED_VALUE"""),"")</f>
        <v/>
      </c>
      <c r="O50" s="22" t="str">
        <f ca="1">IFERROR(__xludf.DUMMYFUNCTION("""COMPUTED_VALUE"""),"")</f>
        <v/>
      </c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14.25">
      <c r="A51" s="21" t="str">
        <f ca="1">IFERROR(__xludf.DUMMYFUNCTION("""COMPUTED_VALUE"""),"魏秋瑞")</f>
        <v>魏秋瑞</v>
      </c>
      <c r="B51" s="22" t="str">
        <f ca="1">IFERROR(__xludf.DUMMYFUNCTION("""COMPUTED_VALUE"""),"孝")</f>
        <v>孝</v>
      </c>
      <c r="C51" s="22" t="str">
        <f ca="1">IFERROR(__xludf.DUMMYFUNCTION("""COMPUTED_VALUE"""),"台灣")</f>
        <v>台灣</v>
      </c>
      <c r="D51" s="22"/>
      <c r="E51" s="26" t="str">
        <f ca="1">IFERROR(__xludf.DUMMYFUNCTION("""COMPUTED_VALUE"""),"")</f>
        <v/>
      </c>
      <c r="F51" s="28" t="str">
        <f ca="1">IFERROR(__xludf.DUMMYFUNCTION("""COMPUTED_VALUE"""),"")</f>
        <v/>
      </c>
      <c r="G51" s="26" t="str">
        <f ca="1">IFERROR(__xludf.DUMMYFUNCTION("""COMPUTED_VALUE"""),"")</f>
        <v/>
      </c>
      <c r="H51" s="26" t="str">
        <f ca="1">IFERROR(__xludf.DUMMYFUNCTION("""COMPUTED_VALUE"""),"")</f>
        <v/>
      </c>
      <c r="I51" s="26" t="str">
        <f ca="1">IFERROR(__xludf.DUMMYFUNCTION("""COMPUTED_VALUE"""),"")</f>
        <v/>
      </c>
      <c r="J51" s="26" t="str">
        <f ca="1">IFERROR(__xludf.DUMMYFUNCTION("""COMPUTED_VALUE"""),"")</f>
        <v/>
      </c>
      <c r="K51" s="26" t="str">
        <f ca="1">IFERROR(__xludf.DUMMYFUNCTION("""COMPUTED_VALUE"""),"")</f>
        <v/>
      </c>
      <c r="L51" s="27" t="str">
        <f ca="1">IFERROR(__xludf.DUMMYFUNCTION("""COMPUTED_VALUE"""),"")</f>
        <v/>
      </c>
      <c r="M51" s="26" t="str">
        <f ca="1">IFERROR(__xludf.DUMMYFUNCTION("""COMPUTED_VALUE"""),"")</f>
        <v/>
      </c>
      <c r="N51" s="26" t="str">
        <f ca="1">IFERROR(__xludf.DUMMYFUNCTION("""COMPUTED_VALUE"""),"")</f>
        <v/>
      </c>
      <c r="O51" s="22" t="str">
        <f ca="1">IFERROR(__xludf.DUMMYFUNCTION("""COMPUTED_VALUE"""),"")</f>
        <v/>
      </c>
      <c r="P51" s="22"/>
      <c r="Q51" s="22"/>
      <c r="R51" s="22"/>
      <c r="S51" s="22"/>
      <c r="T51" s="22"/>
      <c r="U51" s="22"/>
      <c r="V51" s="22"/>
      <c r="W51" s="22"/>
      <c r="X51" s="22"/>
      <c r="Y51" s="22"/>
    </row>
    <row r="52" spans="1:25" ht="14.25">
      <c r="A52" s="21" t="str">
        <f ca="1">IFERROR(__xludf.DUMMYFUNCTION("""COMPUTED_VALUE"""),"黃美琇")</f>
        <v>黃美琇</v>
      </c>
      <c r="B52" s="22" t="str">
        <f ca="1">IFERROR(__xludf.DUMMYFUNCTION("""COMPUTED_VALUE"""),"孝")</f>
        <v>孝</v>
      </c>
      <c r="C52" s="22" t="str">
        <f ca="1">IFERROR(__xludf.DUMMYFUNCTION("""COMPUTED_VALUE"""),"")</f>
        <v/>
      </c>
      <c r="D52" s="26" t="str">
        <f ca="1">IFERROR(__xludf.DUMMYFUNCTION("""COMPUTED_VALUE"""),"")</f>
        <v/>
      </c>
      <c r="E52" s="26" t="str">
        <f ca="1">IFERROR(__xludf.DUMMYFUNCTION("""COMPUTED_VALUE"""),"")</f>
        <v/>
      </c>
      <c r="F52" s="28" t="str">
        <f ca="1">IFERROR(__xludf.DUMMYFUNCTION("""COMPUTED_VALUE"""),"")</f>
        <v/>
      </c>
      <c r="G52" s="26" t="str">
        <f ca="1">IFERROR(__xludf.DUMMYFUNCTION("""COMPUTED_VALUE"""),"")</f>
        <v/>
      </c>
      <c r="H52" s="26">
        <f ca="1">IFERROR(__xludf.DUMMYFUNCTION("""COMPUTED_VALUE"""),2)</f>
        <v>2</v>
      </c>
      <c r="I52" s="26" t="str">
        <f ca="1">IFERROR(__xludf.DUMMYFUNCTION("""COMPUTED_VALUE"""),"A")</f>
        <v>A</v>
      </c>
      <c r="J52" s="26" t="str">
        <f ca="1">IFERROR(__xludf.DUMMYFUNCTION("""COMPUTED_VALUE"""),"")</f>
        <v/>
      </c>
      <c r="K52" s="26" t="str">
        <f ca="1">IFERROR(__xludf.DUMMYFUNCTION("""COMPUTED_VALUE"""),"")</f>
        <v/>
      </c>
      <c r="L52" s="27" t="str">
        <f ca="1">IFERROR(__xludf.DUMMYFUNCTION("""COMPUTED_VALUE"""),"")</f>
        <v/>
      </c>
      <c r="M52" s="26" t="str">
        <f ca="1">IFERROR(__xludf.DUMMYFUNCTION("""COMPUTED_VALUE"""),"")</f>
        <v/>
      </c>
      <c r="N52" s="26" t="str">
        <f ca="1">IFERROR(__xludf.DUMMYFUNCTION("""COMPUTED_VALUE"""),"")</f>
        <v/>
      </c>
      <c r="O52" s="22" t="str">
        <f ca="1">IFERROR(__xludf.DUMMYFUNCTION("""COMPUTED_VALUE"""),"")</f>
        <v/>
      </c>
      <c r="P52" s="22"/>
      <c r="Q52" s="22"/>
      <c r="R52" s="22"/>
      <c r="S52" s="22"/>
      <c r="T52" s="22"/>
      <c r="U52" s="22"/>
      <c r="V52" s="22"/>
      <c r="W52" s="22"/>
      <c r="X52" s="22"/>
      <c r="Y52" s="22"/>
    </row>
    <row r="53" spans="1:25" ht="14.25">
      <c r="A53" s="21" t="str">
        <f ca="1">IFERROR(__xludf.DUMMYFUNCTION("""COMPUTED_VALUE"""),"于艾倫")</f>
        <v>于艾倫</v>
      </c>
      <c r="B53" s="22" t="str">
        <f ca="1">IFERROR(__xludf.DUMMYFUNCTION("""COMPUTED_VALUE"""),"仁")</f>
        <v>仁</v>
      </c>
      <c r="C53" s="22" t="str">
        <f ca="1">IFERROR(__xludf.DUMMYFUNCTION("""COMPUTED_VALUE"""),"美國")</f>
        <v>美國</v>
      </c>
      <c r="D53" s="26">
        <f ca="1">IFERROR(__xludf.DUMMYFUNCTION("""COMPUTED_VALUE"""),1)</f>
        <v>1</v>
      </c>
      <c r="E53" s="26">
        <f ca="1">IFERROR(__xludf.DUMMYFUNCTION("""COMPUTED_VALUE"""),10)</f>
        <v>10</v>
      </c>
      <c r="F53" s="28" t="str">
        <f ca="1">IFERROR(__xludf.DUMMYFUNCTION("""COMPUTED_VALUE"""),"美金 $148")</f>
        <v>美金 $148</v>
      </c>
      <c r="G53" s="26">
        <f ca="1">IFERROR(__xludf.DUMMYFUNCTION("""COMPUTED_VALUE"""),1)</f>
        <v>1</v>
      </c>
      <c r="H53" s="26">
        <f ca="1">IFERROR(__xludf.DUMMYFUNCTION("""COMPUTED_VALUE"""),1)</f>
        <v>1</v>
      </c>
      <c r="I53" s="26" t="str">
        <f ca="1">IFERROR(__xludf.DUMMYFUNCTION("""COMPUTED_VALUE"""),"B")</f>
        <v>B</v>
      </c>
      <c r="J53" s="26">
        <f ca="1">IFERROR(__xludf.DUMMYFUNCTION("""COMPUTED_VALUE"""),1)</f>
        <v>1</v>
      </c>
      <c r="K53" s="26">
        <f ca="1">IFERROR(__xludf.DUMMYFUNCTION("""COMPUTED_VALUE"""),0)</f>
        <v>0</v>
      </c>
      <c r="L53" s="27" t="str">
        <f ca="1">IFERROR(__xludf.DUMMYFUNCTION("""COMPUTED_VALUE"""),"")</f>
        <v/>
      </c>
      <c r="M53" s="26">
        <f ca="1">IFERROR(__xludf.DUMMYFUNCTION("""COMPUTED_VALUE"""),1)</f>
        <v>1</v>
      </c>
      <c r="N53" s="26">
        <f ca="1">IFERROR(__xludf.DUMMYFUNCTION("""COMPUTED_VALUE"""),1)</f>
        <v>1</v>
      </c>
      <c r="O53" s="22" t="str">
        <f ca="1">IFERROR(__xludf.DUMMYFUNCTION("""COMPUTED_VALUE"""),"K")</f>
        <v>K</v>
      </c>
      <c r="P53" s="22"/>
      <c r="Q53" s="22"/>
      <c r="R53" s="22"/>
      <c r="S53" s="22"/>
      <c r="T53" s="22"/>
      <c r="U53" s="22"/>
      <c r="V53" s="22"/>
      <c r="W53" s="22"/>
      <c r="X53" s="22"/>
      <c r="Y53" s="22"/>
    </row>
    <row r="54" spans="1:25" ht="14.25">
      <c r="A54" s="21" t="str">
        <f ca="1">IFERROR(__xludf.DUMMYFUNCTION("""COMPUTED_VALUE"""),"劉宜貞")</f>
        <v>劉宜貞</v>
      </c>
      <c r="B54" s="22" t="str">
        <f ca="1">IFERROR(__xludf.DUMMYFUNCTION("""COMPUTED_VALUE"""),"仁")</f>
        <v>仁</v>
      </c>
      <c r="C54" s="22" t="str">
        <f ca="1">IFERROR(__xludf.DUMMYFUNCTION("""COMPUTED_VALUE"""),"台灣")</f>
        <v>台灣</v>
      </c>
      <c r="D54" s="26">
        <f ca="1">IFERROR(__xludf.DUMMYFUNCTION("""COMPUTED_VALUE"""),1)</f>
        <v>1</v>
      </c>
      <c r="E54" s="26" t="str">
        <f ca="1">IFERROR(__xludf.DUMMYFUNCTION("""COMPUTED_VALUE"""),"")</f>
        <v/>
      </c>
      <c r="F54" s="28" t="str">
        <f ca="1">IFERROR(__xludf.DUMMYFUNCTION("""COMPUTED_VALUE"""),"")</f>
        <v/>
      </c>
      <c r="G54" s="26" t="str">
        <f ca="1">IFERROR(__xludf.DUMMYFUNCTION("""COMPUTED_VALUE"""),"")</f>
        <v/>
      </c>
      <c r="H54" s="26" t="str">
        <f ca="1">IFERROR(__xludf.DUMMYFUNCTION("""COMPUTED_VALUE"""),"")</f>
        <v/>
      </c>
      <c r="I54" s="26" t="str">
        <f ca="1">IFERROR(__xludf.DUMMYFUNCTION("""COMPUTED_VALUE"""),"")</f>
        <v/>
      </c>
      <c r="J54" s="26" t="str">
        <f ca="1">IFERROR(__xludf.DUMMYFUNCTION("""COMPUTED_VALUE"""),"")</f>
        <v/>
      </c>
      <c r="K54" s="26" t="str">
        <f ca="1">IFERROR(__xludf.DUMMYFUNCTION("""COMPUTED_VALUE"""),"")</f>
        <v/>
      </c>
      <c r="L54" s="27" t="str">
        <f ca="1">IFERROR(__xludf.DUMMYFUNCTION("""COMPUTED_VALUE"""),"")</f>
        <v/>
      </c>
      <c r="M54" s="26" t="str">
        <f ca="1">IFERROR(__xludf.DUMMYFUNCTION("""COMPUTED_VALUE"""),"")</f>
        <v/>
      </c>
      <c r="N54" s="26" t="str">
        <f ca="1">IFERROR(__xludf.DUMMYFUNCTION("""COMPUTED_VALUE"""),"")</f>
        <v/>
      </c>
      <c r="O54" s="22" t="str">
        <f ca="1">IFERROR(__xludf.DUMMYFUNCTION("""COMPUTED_VALUE"""),"")</f>
        <v/>
      </c>
      <c r="P54" s="22"/>
      <c r="Q54" s="22"/>
      <c r="R54" s="22"/>
      <c r="S54" s="22"/>
      <c r="T54" s="22"/>
      <c r="U54" s="22"/>
      <c r="V54" s="22"/>
      <c r="W54" s="22"/>
      <c r="X54" s="22"/>
      <c r="Y54" s="22"/>
    </row>
    <row r="55" spans="1:25" ht="14.25">
      <c r="A55" s="21" t="str">
        <f ca="1">IFERROR(__xludf.DUMMYFUNCTION("""COMPUTED_VALUE"""),"吳書香")</f>
        <v>吳書香</v>
      </c>
      <c r="B55" s="22" t="str">
        <f ca="1">IFERROR(__xludf.DUMMYFUNCTION("""COMPUTED_VALUE"""),"仁")</f>
        <v>仁</v>
      </c>
      <c r="C55" s="22" t="str">
        <f ca="1">IFERROR(__xludf.DUMMYFUNCTION("""COMPUTED_VALUE"""),"美國")</f>
        <v>美國</v>
      </c>
      <c r="D55" s="26">
        <f ca="1">IFERROR(__xludf.DUMMYFUNCTION("""COMPUTED_VALUE"""),5)</f>
        <v>5</v>
      </c>
      <c r="E55" s="26" t="str">
        <f ca="1">IFERROR(__xludf.DUMMYFUNCTION("""COMPUTED_VALUE"""),"")</f>
        <v/>
      </c>
      <c r="F55" s="28" t="str">
        <f ca="1">IFERROR(__xludf.DUMMYFUNCTION("""COMPUTED_VALUE"""),"")</f>
        <v/>
      </c>
      <c r="G55" s="26">
        <f ca="1">IFERROR(__xludf.DUMMYFUNCTION("""COMPUTED_VALUE"""),2)</f>
        <v>2</v>
      </c>
      <c r="H55" s="26" t="str">
        <f ca="1">IFERROR(__xludf.DUMMYFUNCTION("""COMPUTED_VALUE"""),"")</f>
        <v/>
      </c>
      <c r="I55" s="26" t="str">
        <f ca="1">IFERROR(__xludf.DUMMYFUNCTION("""COMPUTED_VALUE"""),"")</f>
        <v/>
      </c>
      <c r="J55" s="26" t="str">
        <f ca="1">IFERROR(__xludf.DUMMYFUNCTION("""COMPUTED_VALUE"""),"")</f>
        <v/>
      </c>
      <c r="K55" s="26" t="str">
        <f ca="1">IFERROR(__xludf.DUMMYFUNCTION("""COMPUTED_VALUE"""),"")</f>
        <v/>
      </c>
      <c r="L55" s="27" t="str">
        <f ca="1">IFERROR(__xludf.DUMMYFUNCTION("""COMPUTED_VALUE"""),"")</f>
        <v/>
      </c>
      <c r="M55" s="26" t="str">
        <f ca="1">IFERROR(__xludf.DUMMYFUNCTION("""COMPUTED_VALUE"""),"")</f>
        <v/>
      </c>
      <c r="N55" s="26" t="str">
        <f ca="1">IFERROR(__xludf.DUMMYFUNCTION("""COMPUTED_VALUE"""),"")</f>
        <v/>
      </c>
      <c r="O55" s="22" t="str">
        <f ca="1">IFERROR(__xludf.DUMMYFUNCTION("""COMPUTED_VALUE"""),"")</f>
        <v/>
      </c>
      <c r="P55" s="22"/>
      <c r="Q55" s="22"/>
      <c r="R55" s="22"/>
      <c r="S55" s="22"/>
      <c r="T55" s="22"/>
      <c r="U55" s="22"/>
      <c r="V55" s="22"/>
      <c r="W55" s="22"/>
      <c r="X55" s="22"/>
      <c r="Y55" s="22"/>
    </row>
    <row r="56" spans="1:25" ht="14.25">
      <c r="A56" s="21" t="str">
        <f ca="1">IFERROR(__xludf.DUMMYFUNCTION("""COMPUTED_VALUE"""),"張春媛")</f>
        <v>張春媛</v>
      </c>
      <c r="B56" s="22" t="str">
        <f ca="1">IFERROR(__xludf.DUMMYFUNCTION("""COMPUTED_VALUE"""),"仁")</f>
        <v>仁</v>
      </c>
      <c r="C56" s="22" t="str">
        <f ca="1">IFERROR(__xludf.DUMMYFUNCTION("""COMPUTED_VALUE"""),"新加坡")</f>
        <v>新加坡</v>
      </c>
      <c r="D56" s="26">
        <f ca="1">IFERROR(__xludf.DUMMYFUNCTION("""COMPUTED_VALUE"""),1)</f>
        <v>1</v>
      </c>
      <c r="E56" s="26" t="str">
        <f ca="1">IFERROR(__xludf.DUMMYFUNCTION("""COMPUTED_VALUE"""),"")</f>
        <v/>
      </c>
      <c r="F56" s="28" t="str">
        <f ca="1">IFERROR(__xludf.DUMMYFUNCTION("""COMPUTED_VALUE"""),"")</f>
        <v/>
      </c>
      <c r="G56" s="26" t="str">
        <f ca="1">IFERROR(__xludf.DUMMYFUNCTION("""COMPUTED_VALUE"""),"")</f>
        <v/>
      </c>
      <c r="H56" s="26" t="str">
        <f ca="1">IFERROR(__xludf.DUMMYFUNCTION("""COMPUTED_VALUE"""),"")</f>
        <v/>
      </c>
      <c r="I56" s="26" t="str">
        <f ca="1">IFERROR(__xludf.DUMMYFUNCTION("""COMPUTED_VALUE"""),"")</f>
        <v/>
      </c>
      <c r="J56" s="26" t="str">
        <f ca="1">IFERROR(__xludf.DUMMYFUNCTION("""COMPUTED_VALUE"""),"")</f>
        <v/>
      </c>
      <c r="K56" s="26" t="str">
        <f ca="1">IFERROR(__xludf.DUMMYFUNCTION("""COMPUTED_VALUE"""),"")</f>
        <v/>
      </c>
      <c r="L56" s="27" t="str">
        <f ca="1">IFERROR(__xludf.DUMMYFUNCTION("""COMPUTED_VALUE"""),"")</f>
        <v/>
      </c>
      <c r="M56" s="26" t="str">
        <f ca="1">IFERROR(__xludf.DUMMYFUNCTION("""COMPUTED_VALUE"""),"")</f>
        <v/>
      </c>
      <c r="N56" s="26" t="str">
        <f ca="1">IFERROR(__xludf.DUMMYFUNCTION("""COMPUTED_VALUE"""),"")</f>
        <v/>
      </c>
      <c r="O56" s="22" t="str">
        <f ca="1">IFERROR(__xludf.DUMMYFUNCTION("""COMPUTED_VALUE"""),"")</f>
        <v/>
      </c>
      <c r="P56" s="22"/>
      <c r="Q56" s="22"/>
      <c r="R56" s="22"/>
      <c r="S56" s="22"/>
      <c r="T56" s="22"/>
      <c r="U56" s="22"/>
      <c r="V56" s="22"/>
      <c r="W56" s="22"/>
      <c r="X56" s="22"/>
      <c r="Y56" s="22"/>
    </row>
    <row r="57" spans="1:25" ht="14.25">
      <c r="A57" s="21" t="str">
        <f ca="1">IFERROR(__xludf.DUMMYFUNCTION("""COMPUTED_VALUE"""),"慕美華")</f>
        <v>慕美華</v>
      </c>
      <c r="B57" s="22" t="str">
        <f ca="1">IFERROR(__xludf.DUMMYFUNCTION("""COMPUTED_VALUE"""),"仁")</f>
        <v>仁</v>
      </c>
      <c r="C57" s="22" t="str">
        <f ca="1">IFERROR(__xludf.DUMMYFUNCTION("""COMPUTED_VALUE"""),"美國")</f>
        <v>美國</v>
      </c>
      <c r="D57" s="26">
        <f ca="1">IFERROR(__xludf.DUMMYFUNCTION("""COMPUTED_VALUE"""),1)</f>
        <v>1</v>
      </c>
      <c r="E57" s="26" t="str">
        <f ca="1">IFERROR(__xludf.DUMMYFUNCTION("""COMPUTED_VALUE"""),"")</f>
        <v/>
      </c>
      <c r="F57" s="28" t="str">
        <f ca="1">IFERROR(__xludf.DUMMYFUNCTION("""COMPUTED_VALUE"""),"")</f>
        <v/>
      </c>
      <c r="G57" s="26" t="str">
        <f ca="1">IFERROR(__xludf.DUMMYFUNCTION("""COMPUTED_VALUE"""),"")</f>
        <v/>
      </c>
      <c r="H57" s="26">
        <f ca="1">IFERROR(__xludf.DUMMYFUNCTION("""COMPUTED_VALUE"""),1)</f>
        <v>1</v>
      </c>
      <c r="I57" s="26" t="str">
        <f ca="1">IFERROR(__xludf.DUMMYFUNCTION("""COMPUTED_VALUE"""),"C")</f>
        <v>C</v>
      </c>
      <c r="J57" s="26">
        <f ca="1">IFERROR(__xludf.DUMMYFUNCTION("""COMPUTED_VALUE"""),1)</f>
        <v>1</v>
      </c>
      <c r="K57" s="26">
        <f ca="1">IFERROR(__xludf.DUMMYFUNCTION("""COMPUTED_VALUE"""),0)</f>
        <v>0</v>
      </c>
      <c r="L57" s="22"/>
      <c r="M57" s="26" t="str">
        <f ca="1">IFERROR(__xludf.DUMMYFUNCTION("""COMPUTED_VALUE"""),"")</f>
        <v/>
      </c>
      <c r="N57" s="26" t="str">
        <f ca="1">IFERROR(__xludf.DUMMYFUNCTION("""COMPUTED_VALUE"""),"")</f>
        <v/>
      </c>
      <c r="O57" s="22" t="str">
        <f ca="1">IFERROR(__xludf.DUMMYFUNCTION("""COMPUTED_VALUE"""),"")</f>
        <v/>
      </c>
      <c r="P57" s="22"/>
      <c r="Q57" s="22"/>
      <c r="R57" s="22"/>
      <c r="S57" s="22"/>
      <c r="T57" s="22"/>
      <c r="U57" s="22"/>
      <c r="V57" s="22"/>
      <c r="W57" s="22"/>
      <c r="X57" s="22"/>
      <c r="Y57" s="22"/>
    </row>
    <row r="58" spans="1:25" ht="14.25">
      <c r="A58" s="21" t="str">
        <f ca="1">IFERROR(__xludf.DUMMYFUNCTION("""COMPUTED_VALUE"""),"戚雯英")</f>
        <v>戚雯英</v>
      </c>
      <c r="B58" s="22" t="str">
        <f ca="1">IFERROR(__xludf.DUMMYFUNCTION("""COMPUTED_VALUE"""),"仁")</f>
        <v>仁</v>
      </c>
      <c r="C58" s="22" t="str">
        <f ca="1">IFERROR(__xludf.DUMMYFUNCTION("""COMPUTED_VALUE"""),"美國")</f>
        <v>美國</v>
      </c>
      <c r="D58" s="26">
        <f ca="1">IFERROR(__xludf.DUMMYFUNCTION("""COMPUTED_VALUE"""),3)</f>
        <v>3</v>
      </c>
      <c r="E58" s="26">
        <f ca="1">IFERROR(__xludf.DUMMYFUNCTION("""COMPUTED_VALUE"""),30)</f>
        <v>30</v>
      </c>
      <c r="F58" s="28" t="str">
        <f ca="1">IFERROR(__xludf.DUMMYFUNCTION("""COMPUTED_VALUE"""),"台幣 $14800")</f>
        <v>台幣 $14800</v>
      </c>
      <c r="G58" s="26" t="str">
        <f ca="1">IFERROR(__xludf.DUMMYFUNCTION("""COMPUTED_VALUE"""),"")</f>
        <v/>
      </c>
      <c r="H58" s="26">
        <f ca="1">IFERROR(__xludf.DUMMYFUNCTION("""COMPUTED_VALUE"""),2)</f>
        <v>2</v>
      </c>
      <c r="I58" s="26" t="str">
        <f ca="1">IFERROR(__xludf.DUMMYFUNCTION("""COMPUTED_VALUE"""),"B")</f>
        <v>B</v>
      </c>
      <c r="J58" s="26">
        <f ca="1">IFERROR(__xludf.DUMMYFUNCTION("""COMPUTED_VALUE"""),2)</f>
        <v>2</v>
      </c>
      <c r="K58" s="26">
        <f ca="1">IFERROR(__xludf.DUMMYFUNCTION("""COMPUTED_VALUE"""),1)</f>
        <v>1</v>
      </c>
      <c r="L58" s="27">
        <f ca="1">IFERROR(__xludf.DUMMYFUNCTION("""COMPUTED_VALUE"""),45958)</f>
        <v>45958</v>
      </c>
      <c r="M58" s="26" t="str">
        <f ca="1">IFERROR(__xludf.DUMMYFUNCTION("""COMPUTED_VALUE"""),"")</f>
        <v/>
      </c>
      <c r="N58" s="26">
        <f ca="1">IFERROR(__xludf.DUMMYFUNCTION("""COMPUTED_VALUE"""),2)</f>
        <v>2</v>
      </c>
      <c r="O58" s="22" t="str">
        <f ca="1">IFERROR(__xludf.DUMMYFUNCTION("""COMPUTED_VALUE"""),"A")</f>
        <v>A</v>
      </c>
      <c r="P58" s="22"/>
      <c r="Q58" s="22"/>
      <c r="R58" s="22"/>
      <c r="S58" s="22"/>
      <c r="T58" s="22"/>
      <c r="U58" s="22"/>
      <c r="V58" s="22"/>
      <c r="W58" s="22"/>
      <c r="X58" s="22"/>
      <c r="Y58" s="22"/>
    </row>
    <row r="59" spans="1:25" ht="14.25">
      <c r="A59" s="21" t="str">
        <f ca="1">IFERROR(__xludf.DUMMYFUNCTION("""COMPUTED_VALUE"""),"曹德義")</f>
        <v>曹德義</v>
      </c>
      <c r="B59" s="22" t="str">
        <f ca="1">IFERROR(__xludf.DUMMYFUNCTION("""COMPUTED_VALUE"""),"仁")</f>
        <v>仁</v>
      </c>
      <c r="C59" s="22" t="str">
        <f ca="1">IFERROR(__xludf.DUMMYFUNCTION("""COMPUTED_VALUE"""),"美國")</f>
        <v>美國</v>
      </c>
      <c r="D59" s="26" t="str">
        <f ca="1">IFERROR(__xludf.DUMMYFUNCTION("""COMPUTED_VALUE"""),"")</f>
        <v/>
      </c>
      <c r="E59" s="26" t="str">
        <f ca="1">IFERROR(__xludf.DUMMYFUNCTION("""COMPUTED_VALUE"""),"")</f>
        <v/>
      </c>
      <c r="F59" s="28" t="str">
        <f ca="1">IFERROR(__xludf.DUMMYFUNCTION("""COMPUTED_VALUE"""),"")</f>
        <v/>
      </c>
      <c r="G59" s="26" t="str">
        <f ca="1">IFERROR(__xludf.DUMMYFUNCTION("""COMPUTED_VALUE"""),"")</f>
        <v/>
      </c>
      <c r="H59" s="26" t="str">
        <f ca="1">IFERROR(__xludf.DUMMYFUNCTION("""COMPUTED_VALUE"""),"")</f>
        <v/>
      </c>
      <c r="I59" s="26" t="str">
        <f ca="1">IFERROR(__xludf.DUMMYFUNCTION("""COMPUTED_VALUE"""),"")</f>
        <v/>
      </c>
      <c r="J59" s="26" t="str">
        <f ca="1">IFERROR(__xludf.DUMMYFUNCTION("""COMPUTED_VALUE"""),"")</f>
        <v/>
      </c>
      <c r="K59" s="26" t="str">
        <f ca="1">IFERROR(__xludf.DUMMYFUNCTION("""COMPUTED_VALUE"""),"")</f>
        <v/>
      </c>
      <c r="L59" s="27" t="str">
        <f ca="1">IFERROR(__xludf.DUMMYFUNCTION("""COMPUTED_VALUE"""),"")</f>
        <v/>
      </c>
      <c r="M59" s="26" t="str">
        <f ca="1">IFERROR(__xludf.DUMMYFUNCTION("""COMPUTED_VALUE"""),"")</f>
        <v/>
      </c>
      <c r="N59" s="26">
        <f ca="1">IFERROR(__xludf.DUMMYFUNCTION("""COMPUTED_VALUE"""),2)</f>
        <v>2</v>
      </c>
      <c r="O59" s="22" t="str">
        <f ca="1">IFERROR(__xludf.DUMMYFUNCTION("""COMPUTED_VALUE"""),"C")</f>
        <v>C</v>
      </c>
      <c r="P59" s="22"/>
      <c r="Q59" s="22"/>
      <c r="R59" s="22"/>
      <c r="S59" s="22"/>
      <c r="T59" s="22"/>
      <c r="U59" s="22"/>
      <c r="V59" s="22"/>
      <c r="W59" s="22"/>
      <c r="X59" s="22"/>
      <c r="Y59" s="22"/>
    </row>
    <row r="60" spans="1:25" ht="14.25">
      <c r="A60" s="21" t="str">
        <f ca="1">IFERROR(__xludf.DUMMYFUNCTION("""COMPUTED_VALUE"""),"杜愛葆")</f>
        <v>杜愛葆</v>
      </c>
      <c r="B60" s="22" t="str">
        <f ca="1">IFERROR(__xludf.DUMMYFUNCTION("""COMPUTED_VALUE"""),"仁")</f>
        <v>仁</v>
      </c>
      <c r="C60" s="22" t="str">
        <f ca="1">IFERROR(__xludf.DUMMYFUNCTION("""COMPUTED_VALUE"""),"")</f>
        <v/>
      </c>
      <c r="D60" s="26" t="str">
        <f ca="1">IFERROR(__xludf.DUMMYFUNCTION("""COMPUTED_VALUE"""),"")</f>
        <v/>
      </c>
      <c r="E60" s="26">
        <f ca="1">IFERROR(__xludf.DUMMYFUNCTION("""COMPUTED_VALUE"""),2)</f>
        <v>2</v>
      </c>
      <c r="F60" s="28" t="str">
        <f ca="1">IFERROR(__xludf.DUMMYFUNCTION("""COMPUTED_VALUE"""),"台幣 $1600")</f>
        <v>台幣 $1600</v>
      </c>
      <c r="G60" s="26" t="str">
        <f ca="1">IFERROR(__xludf.DUMMYFUNCTION("""COMPUTED_VALUE"""),"")</f>
        <v/>
      </c>
      <c r="H60" s="26" t="str">
        <f ca="1">IFERROR(__xludf.DUMMYFUNCTION("""COMPUTED_VALUE"""),"")</f>
        <v/>
      </c>
      <c r="I60" s="26" t="str">
        <f ca="1">IFERROR(__xludf.DUMMYFUNCTION("""COMPUTED_VALUE"""),"")</f>
        <v/>
      </c>
      <c r="J60" s="26" t="str">
        <f ca="1">IFERROR(__xludf.DUMMYFUNCTION("""COMPUTED_VALUE"""),"")</f>
        <v/>
      </c>
      <c r="K60" s="26" t="str">
        <f ca="1">IFERROR(__xludf.DUMMYFUNCTION("""COMPUTED_VALUE"""),"")</f>
        <v/>
      </c>
      <c r="L60" s="27" t="str">
        <f ca="1">IFERROR(__xludf.DUMMYFUNCTION("""COMPUTED_VALUE"""),"")</f>
        <v/>
      </c>
      <c r="M60" s="26" t="str">
        <f ca="1">IFERROR(__xludf.DUMMYFUNCTION("""COMPUTED_VALUE"""),"")</f>
        <v/>
      </c>
      <c r="N60" s="26" t="str">
        <f ca="1">IFERROR(__xludf.DUMMYFUNCTION("""COMPUTED_VALUE"""),"")</f>
        <v/>
      </c>
      <c r="O60" s="22" t="str">
        <f ca="1">IFERROR(__xludf.DUMMYFUNCTION("""COMPUTED_VALUE"""),"")</f>
        <v/>
      </c>
      <c r="P60" s="22"/>
      <c r="Q60" s="22"/>
      <c r="R60" s="22"/>
      <c r="S60" s="22"/>
      <c r="T60" s="22"/>
      <c r="U60" s="22"/>
      <c r="V60" s="22"/>
      <c r="W60" s="22"/>
      <c r="X60" s="22"/>
      <c r="Y60" s="22"/>
    </row>
    <row r="61" spans="1:25" ht="14.25">
      <c r="A61" s="21" t="str">
        <f ca="1">IFERROR(__xludf.DUMMYFUNCTION("""COMPUTED_VALUE"""),"林美英")</f>
        <v>林美英</v>
      </c>
      <c r="B61" s="22" t="str">
        <f ca="1">IFERROR(__xludf.DUMMYFUNCTION("""COMPUTED_VALUE"""),"仁")</f>
        <v>仁</v>
      </c>
      <c r="C61" s="22" t="str">
        <f ca="1">IFERROR(__xludf.DUMMYFUNCTION("""COMPUTED_VALUE"""),"台灣")</f>
        <v>台灣</v>
      </c>
      <c r="D61" s="26">
        <f ca="1">IFERROR(__xludf.DUMMYFUNCTION("""COMPUTED_VALUE"""),2)</f>
        <v>2</v>
      </c>
      <c r="E61" s="26" t="str">
        <f ca="1">IFERROR(__xludf.DUMMYFUNCTION("""COMPUTED_VALUE"""),"")</f>
        <v/>
      </c>
      <c r="F61" s="28" t="str">
        <f ca="1">IFERROR(__xludf.DUMMYFUNCTION("""COMPUTED_VALUE"""),"")</f>
        <v/>
      </c>
      <c r="G61" s="26" t="str">
        <f ca="1">IFERROR(__xludf.DUMMYFUNCTION("""COMPUTED_VALUE"""),"")</f>
        <v/>
      </c>
      <c r="H61" s="26" t="str">
        <f ca="1">IFERROR(__xludf.DUMMYFUNCTION("""COMPUTED_VALUE"""),"")</f>
        <v/>
      </c>
      <c r="I61" s="26" t="str">
        <f ca="1">IFERROR(__xludf.DUMMYFUNCTION("""COMPUTED_VALUE"""),"")</f>
        <v/>
      </c>
      <c r="J61" s="26" t="str">
        <f ca="1">IFERROR(__xludf.DUMMYFUNCTION("""COMPUTED_VALUE"""),"")</f>
        <v/>
      </c>
      <c r="K61" s="26" t="str">
        <f ca="1">IFERROR(__xludf.DUMMYFUNCTION("""COMPUTED_VALUE"""),"")</f>
        <v/>
      </c>
      <c r="L61" s="27" t="str">
        <f ca="1">IFERROR(__xludf.DUMMYFUNCTION("""COMPUTED_VALUE"""),"")</f>
        <v/>
      </c>
      <c r="M61" s="26" t="str">
        <f ca="1">IFERROR(__xludf.DUMMYFUNCTION("""COMPUTED_VALUE"""),"")</f>
        <v/>
      </c>
      <c r="N61" s="26" t="str">
        <f ca="1">IFERROR(__xludf.DUMMYFUNCTION("""COMPUTED_VALUE"""),"")</f>
        <v/>
      </c>
      <c r="O61" s="22" t="str">
        <f ca="1">IFERROR(__xludf.DUMMYFUNCTION("""COMPUTED_VALUE"""),"")</f>
        <v/>
      </c>
      <c r="P61" s="22"/>
      <c r="Q61" s="22"/>
      <c r="R61" s="22"/>
      <c r="S61" s="22"/>
      <c r="T61" s="22"/>
      <c r="U61" s="22"/>
      <c r="V61" s="22"/>
      <c r="W61" s="22"/>
      <c r="X61" s="22"/>
      <c r="Y61" s="22"/>
    </row>
    <row r="62" spans="1:25" ht="14.25">
      <c r="A62" s="21" t="str">
        <f ca="1">IFERROR(__xludf.DUMMYFUNCTION("""COMPUTED_VALUE"""),"楊中光")</f>
        <v>楊中光</v>
      </c>
      <c r="B62" s="22" t="str">
        <f ca="1">IFERROR(__xludf.DUMMYFUNCTION("""COMPUTED_VALUE"""),"仁")</f>
        <v>仁</v>
      </c>
      <c r="C62" s="22" t="str">
        <f ca="1">IFERROR(__xludf.DUMMYFUNCTION("""COMPUTED_VALUE"""),"美國")</f>
        <v>美國</v>
      </c>
      <c r="D62" s="26">
        <f ca="1">IFERROR(__xludf.DUMMYFUNCTION("""COMPUTED_VALUE"""),2)</f>
        <v>2</v>
      </c>
      <c r="E62" s="26">
        <f ca="1">IFERROR(__xludf.DUMMYFUNCTION("""COMPUTED_VALUE"""),4)</f>
        <v>4</v>
      </c>
      <c r="F62" s="28" t="str">
        <f ca="1">IFERROR(__xludf.DUMMYFUNCTION("""COMPUTED_VALUE"""),"美金 $78")</f>
        <v>美金 $78</v>
      </c>
      <c r="G62" s="26" t="str">
        <f ca="1">IFERROR(__xludf.DUMMYFUNCTION("""COMPUTED_VALUE"""),"")</f>
        <v/>
      </c>
      <c r="H62" s="26">
        <f ca="1">IFERROR(__xludf.DUMMYFUNCTION("""COMPUTED_VALUE"""),2)</f>
        <v>2</v>
      </c>
      <c r="I62" s="26" t="str">
        <f ca="1">IFERROR(__xludf.DUMMYFUNCTION("""COMPUTED_VALUE"""),"B")</f>
        <v>B</v>
      </c>
      <c r="J62" s="26">
        <f ca="1">IFERROR(__xludf.DUMMYFUNCTION("""COMPUTED_VALUE"""),2)</f>
        <v>2</v>
      </c>
      <c r="K62" s="26">
        <f ca="1">IFERROR(__xludf.DUMMYFUNCTION("""COMPUTED_VALUE"""),1)</f>
        <v>1</v>
      </c>
      <c r="L62" s="27">
        <f ca="1">IFERROR(__xludf.DUMMYFUNCTION("""COMPUTED_VALUE"""),45958)</f>
        <v>45958</v>
      </c>
      <c r="M62" s="26">
        <f ca="1">IFERROR(__xludf.DUMMYFUNCTION("""COMPUTED_VALUE"""),2)</f>
        <v>2</v>
      </c>
      <c r="N62" s="26">
        <f ca="1">IFERROR(__xludf.DUMMYFUNCTION("""COMPUTED_VALUE"""),2)</f>
        <v>2</v>
      </c>
      <c r="O62" s="22" t="str">
        <f ca="1">IFERROR(__xludf.DUMMYFUNCTION("""COMPUTED_VALUE"""),"A")</f>
        <v>A</v>
      </c>
      <c r="P62" s="22"/>
      <c r="Q62" s="22"/>
      <c r="R62" s="22"/>
      <c r="S62" s="22"/>
      <c r="T62" s="22"/>
      <c r="U62" s="22"/>
      <c r="V62" s="22"/>
      <c r="W62" s="22"/>
      <c r="X62" s="22"/>
      <c r="Y62" s="22"/>
    </row>
    <row r="63" spans="1:25" ht="14.25">
      <c r="A63" s="21" t="str">
        <f ca="1">IFERROR(__xludf.DUMMYFUNCTION("""COMPUTED_VALUE"""),"楊艷")</f>
        <v>楊艷</v>
      </c>
      <c r="B63" s="22" t="str">
        <f ca="1">IFERROR(__xludf.DUMMYFUNCTION("""COMPUTED_VALUE"""),"仁")</f>
        <v>仁</v>
      </c>
      <c r="C63" s="22" t="str">
        <f ca="1">IFERROR(__xludf.DUMMYFUNCTION("""COMPUTED_VALUE"""),"美國")</f>
        <v>美國</v>
      </c>
      <c r="D63" s="26">
        <f ca="1">IFERROR(__xludf.DUMMYFUNCTION("""COMPUTED_VALUE"""),2)</f>
        <v>2</v>
      </c>
      <c r="E63" s="26">
        <f ca="1">IFERROR(__xludf.DUMMYFUNCTION("""COMPUTED_VALUE"""),3)</f>
        <v>3</v>
      </c>
      <c r="F63" s="28" t="str">
        <f ca="1">IFERROR(__xludf.DUMMYFUNCTION("""COMPUTED_VALUE"""),"美金 $62")</f>
        <v>美金 $62</v>
      </c>
      <c r="G63" s="26">
        <f ca="1">IFERROR(__xludf.DUMMYFUNCTION("""COMPUTED_VALUE"""),2)</f>
        <v>2</v>
      </c>
      <c r="H63" s="26">
        <f ca="1">IFERROR(__xludf.DUMMYFUNCTION("""COMPUTED_VALUE"""),2)</f>
        <v>2</v>
      </c>
      <c r="I63" s="26" t="str">
        <f ca="1">IFERROR(__xludf.DUMMYFUNCTION("""COMPUTED_VALUE"""),"E")</f>
        <v>E</v>
      </c>
      <c r="J63" s="26">
        <f ca="1">IFERROR(__xludf.DUMMYFUNCTION("""COMPUTED_VALUE"""),2)</f>
        <v>2</v>
      </c>
      <c r="K63" s="26">
        <f ca="1">IFERROR(__xludf.DUMMYFUNCTION("""COMPUTED_VALUE"""),0)</f>
        <v>0</v>
      </c>
      <c r="L63" s="27" t="str">
        <f ca="1">IFERROR(__xludf.DUMMYFUNCTION("""COMPUTED_VALUE"""),"")</f>
        <v/>
      </c>
      <c r="M63" s="26">
        <f ca="1">IFERROR(__xludf.DUMMYFUNCTION("""COMPUTED_VALUE"""),2)</f>
        <v>2</v>
      </c>
      <c r="N63" s="26">
        <f ca="1">IFERROR(__xludf.DUMMYFUNCTION("""COMPUTED_VALUE"""),2)</f>
        <v>2</v>
      </c>
      <c r="O63" s="22" t="str">
        <f ca="1">IFERROR(__xludf.DUMMYFUNCTION("""COMPUTED_VALUE"""),"A")</f>
        <v>A</v>
      </c>
      <c r="P63" s="22"/>
      <c r="Q63" s="22"/>
      <c r="R63" s="22"/>
      <c r="S63" s="22"/>
      <c r="T63" s="22"/>
      <c r="U63" s="22"/>
      <c r="V63" s="22"/>
      <c r="W63" s="22"/>
      <c r="X63" s="22"/>
      <c r="Y63" s="22"/>
    </row>
    <row r="64" spans="1:25" ht="14.25">
      <c r="A64" s="21" t="str">
        <f ca="1">IFERROR(__xludf.DUMMYFUNCTION("""COMPUTED_VALUE"""),"王中宇")</f>
        <v>王中宇</v>
      </c>
      <c r="B64" s="22" t="str">
        <f ca="1">IFERROR(__xludf.DUMMYFUNCTION("""COMPUTED_VALUE"""),"仁")</f>
        <v>仁</v>
      </c>
      <c r="C64" s="22" t="str">
        <f ca="1">IFERROR(__xludf.DUMMYFUNCTION("""COMPUTED_VALUE"""),"台灣")</f>
        <v>台灣</v>
      </c>
      <c r="D64" s="26">
        <f ca="1">IFERROR(__xludf.DUMMYFUNCTION("""COMPUTED_VALUE"""),1)</f>
        <v>1</v>
      </c>
      <c r="E64" s="26">
        <f ca="1">IFERROR(__xludf.DUMMYFUNCTION("""COMPUTED_VALUE"""),1)</f>
        <v>1</v>
      </c>
      <c r="F64" s="28" t="str">
        <f ca="1">IFERROR(__xludf.DUMMYFUNCTION("""COMPUTED_VALUE"""),"台幣 $750")</f>
        <v>台幣 $750</v>
      </c>
      <c r="G64" s="26" t="str">
        <f ca="1">IFERROR(__xludf.DUMMYFUNCTION("""COMPUTED_VALUE"""),"")</f>
        <v/>
      </c>
      <c r="H64" s="26">
        <f ca="1">IFERROR(__xludf.DUMMYFUNCTION("""COMPUTED_VALUE"""),1)</f>
        <v>1</v>
      </c>
      <c r="I64" s="26" t="str">
        <f ca="1">IFERROR(__xludf.DUMMYFUNCTION("""COMPUTED_VALUE"""),"B")</f>
        <v>B</v>
      </c>
      <c r="J64" s="26">
        <f ca="1">IFERROR(__xludf.DUMMYFUNCTION("""COMPUTED_VALUE"""),0)</f>
        <v>0</v>
      </c>
      <c r="K64" s="26">
        <f ca="1">IFERROR(__xludf.DUMMYFUNCTION("""COMPUTED_VALUE"""),0)</f>
        <v>0</v>
      </c>
      <c r="L64" s="22"/>
      <c r="M64" s="26">
        <f ca="1">IFERROR(__xludf.DUMMYFUNCTION("""COMPUTED_VALUE"""),1)</f>
        <v>1</v>
      </c>
      <c r="N64" s="26" t="str">
        <f ca="1">IFERROR(__xludf.DUMMYFUNCTION("""COMPUTED_VALUE"""),"")</f>
        <v/>
      </c>
      <c r="O64" s="22" t="str">
        <f ca="1">IFERROR(__xludf.DUMMYFUNCTION("""COMPUTED_VALUE"""),"")</f>
        <v/>
      </c>
      <c r="P64" s="22"/>
      <c r="Q64" s="22"/>
      <c r="R64" s="22"/>
      <c r="S64" s="22"/>
      <c r="T64" s="22"/>
      <c r="U64" s="22"/>
      <c r="V64" s="22"/>
      <c r="W64" s="22"/>
      <c r="X64" s="22"/>
      <c r="Y64" s="22"/>
    </row>
    <row r="65" spans="1:25" ht="14.25">
      <c r="A65" s="21" t="str">
        <f ca="1">IFERROR(__xludf.DUMMYFUNCTION("""COMPUTED_VALUE"""),"王玲惠")</f>
        <v>王玲惠</v>
      </c>
      <c r="B65" s="22" t="str">
        <f ca="1">IFERROR(__xludf.DUMMYFUNCTION("""COMPUTED_VALUE"""),"仁")</f>
        <v>仁</v>
      </c>
      <c r="C65" s="22" t="str">
        <f ca="1">IFERROR(__xludf.DUMMYFUNCTION("""COMPUTED_VALUE"""),"台灣")</f>
        <v>台灣</v>
      </c>
      <c r="D65" s="26">
        <f ca="1">IFERROR(__xludf.DUMMYFUNCTION("""COMPUTED_VALUE"""),1)</f>
        <v>1</v>
      </c>
      <c r="E65" s="26">
        <f ca="1">IFERROR(__xludf.DUMMYFUNCTION("""COMPUTED_VALUE"""),4)</f>
        <v>4</v>
      </c>
      <c r="F65" s="28" t="str">
        <f ca="1">IFERROR(__xludf.DUMMYFUNCTION("""COMPUTED_VALUE"""),"台幣 $2700")</f>
        <v>台幣 $2700</v>
      </c>
      <c r="G65" s="26" t="str">
        <f ca="1">IFERROR(__xludf.DUMMYFUNCTION("""COMPUTED_VALUE"""),"")</f>
        <v/>
      </c>
      <c r="H65" s="26" t="str">
        <f ca="1">IFERROR(__xludf.DUMMYFUNCTION("""COMPUTED_VALUE"""),"")</f>
        <v/>
      </c>
      <c r="I65" s="26" t="str">
        <f ca="1">IFERROR(__xludf.DUMMYFUNCTION("""COMPUTED_VALUE"""),"")</f>
        <v/>
      </c>
      <c r="J65" s="26" t="str">
        <f ca="1">IFERROR(__xludf.DUMMYFUNCTION("""COMPUTED_VALUE"""),"")</f>
        <v/>
      </c>
      <c r="K65" s="26" t="str">
        <f ca="1">IFERROR(__xludf.DUMMYFUNCTION("""COMPUTED_VALUE"""),"")</f>
        <v/>
      </c>
      <c r="L65" s="27" t="str">
        <f ca="1">IFERROR(__xludf.DUMMYFUNCTION("""COMPUTED_VALUE"""),"")</f>
        <v/>
      </c>
      <c r="M65" s="26" t="str">
        <f ca="1">IFERROR(__xludf.DUMMYFUNCTION("""COMPUTED_VALUE"""),"")</f>
        <v/>
      </c>
      <c r="N65" s="26">
        <f ca="1">IFERROR(__xludf.DUMMYFUNCTION("""COMPUTED_VALUE"""),1)</f>
        <v>1</v>
      </c>
      <c r="O65" s="22" t="str">
        <f ca="1">IFERROR(__xludf.DUMMYFUNCTION("""COMPUTED_VALUE"""),"A")</f>
        <v>A</v>
      </c>
      <c r="P65" s="22"/>
      <c r="Q65" s="22"/>
      <c r="R65" s="22"/>
      <c r="S65" s="22"/>
      <c r="T65" s="22"/>
      <c r="U65" s="22"/>
      <c r="V65" s="22"/>
      <c r="W65" s="22"/>
      <c r="X65" s="22"/>
      <c r="Y65" s="22"/>
    </row>
    <row r="66" spans="1:25" ht="14.25">
      <c r="A66" s="21" t="str">
        <f ca="1">IFERROR(__xludf.DUMMYFUNCTION("""COMPUTED_VALUE"""),"范姜真媺")</f>
        <v>范姜真媺</v>
      </c>
      <c r="B66" s="22" t="str">
        <f ca="1">IFERROR(__xludf.DUMMYFUNCTION("""COMPUTED_VALUE"""),"仁")</f>
        <v>仁</v>
      </c>
      <c r="C66" s="22" t="str">
        <f ca="1">IFERROR(__xludf.DUMMYFUNCTION("""COMPUTED_VALUE"""),"台灣")</f>
        <v>台灣</v>
      </c>
      <c r="D66" s="26">
        <f ca="1">IFERROR(__xludf.DUMMYFUNCTION("""COMPUTED_VALUE"""),1)</f>
        <v>1</v>
      </c>
      <c r="E66" s="26" t="str">
        <f ca="1">IFERROR(__xludf.DUMMYFUNCTION("""COMPUTED_VALUE"""),"")</f>
        <v/>
      </c>
      <c r="F66" s="28" t="str">
        <f ca="1">IFERROR(__xludf.DUMMYFUNCTION("""COMPUTED_VALUE"""),"")</f>
        <v/>
      </c>
      <c r="G66" s="26" t="str">
        <f ca="1">IFERROR(__xludf.DUMMYFUNCTION("""COMPUTED_VALUE"""),"")</f>
        <v/>
      </c>
      <c r="H66" s="26" t="str">
        <f ca="1">IFERROR(__xludf.DUMMYFUNCTION("""COMPUTED_VALUE"""),"")</f>
        <v/>
      </c>
      <c r="I66" s="26" t="str">
        <f ca="1">IFERROR(__xludf.DUMMYFUNCTION("""COMPUTED_VALUE"""),"")</f>
        <v/>
      </c>
      <c r="J66" s="26" t="str">
        <f ca="1">IFERROR(__xludf.DUMMYFUNCTION("""COMPUTED_VALUE"""),"")</f>
        <v/>
      </c>
      <c r="K66" s="26" t="str">
        <f ca="1">IFERROR(__xludf.DUMMYFUNCTION("""COMPUTED_VALUE"""),"")</f>
        <v/>
      </c>
      <c r="L66" s="27" t="str">
        <f ca="1">IFERROR(__xludf.DUMMYFUNCTION("""COMPUTED_VALUE"""),"")</f>
        <v/>
      </c>
      <c r="M66" s="26">
        <f ca="1">IFERROR(__xludf.DUMMYFUNCTION("""COMPUTED_VALUE"""),1)</f>
        <v>1</v>
      </c>
      <c r="N66" s="26" t="str">
        <f ca="1">IFERROR(__xludf.DUMMYFUNCTION("""COMPUTED_VALUE"""),"")</f>
        <v/>
      </c>
      <c r="O66" s="22" t="str">
        <f ca="1">IFERROR(__xludf.DUMMYFUNCTION("""COMPUTED_VALUE"""),"")</f>
        <v/>
      </c>
      <c r="P66" s="22"/>
      <c r="Q66" s="22"/>
      <c r="R66" s="22"/>
      <c r="S66" s="22"/>
      <c r="T66" s="22"/>
      <c r="U66" s="22"/>
      <c r="V66" s="22"/>
      <c r="W66" s="22"/>
      <c r="X66" s="22"/>
      <c r="Y66" s="22"/>
    </row>
    <row r="67" spans="1:25" ht="14.25">
      <c r="A67" s="21" t="str">
        <f ca="1">IFERROR(__xludf.DUMMYFUNCTION("""COMPUTED_VALUE"""),"莊玉雯")</f>
        <v>莊玉雯</v>
      </c>
      <c r="B67" s="22" t="str">
        <f ca="1">IFERROR(__xludf.DUMMYFUNCTION("""COMPUTED_VALUE"""),"仁")</f>
        <v>仁</v>
      </c>
      <c r="C67" s="22" t="str">
        <f ca="1">IFERROR(__xludf.DUMMYFUNCTION("""COMPUTED_VALUE"""),"台灣")</f>
        <v>台灣</v>
      </c>
      <c r="D67" s="26">
        <f ca="1">IFERROR(__xludf.DUMMYFUNCTION("""COMPUTED_VALUE"""),1)</f>
        <v>1</v>
      </c>
      <c r="E67" s="26" t="str">
        <f ca="1">IFERROR(__xludf.DUMMYFUNCTION("""COMPUTED_VALUE"""),"")</f>
        <v/>
      </c>
      <c r="F67" s="28" t="str">
        <f ca="1">IFERROR(__xludf.DUMMYFUNCTION("""COMPUTED_VALUE"""),"")</f>
        <v/>
      </c>
      <c r="G67" s="26" t="str">
        <f ca="1">IFERROR(__xludf.DUMMYFUNCTION("""COMPUTED_VALUE"""),"")</f>
        <v/>
      </c>
      <c r="H67" s="26" t="str">
        <f ca="1">IFERROR(__xludf.DUMMYFUNCTION("""COMPUTED_VALUE"""),"")</f>
        <v/>
      </c>
      <c r="I67" s="26" t="str">
        <f ca="1">IFERROR(__xludf.DUMMYFUNCTION("""COMPUTED_VALUE"""),"")</f>
        <v/>
      </c>
      <c r="J67" s="26" t="str">
        <f ca="1">IFERROR(__xludf.DUMMYFUNCTION("""COMPUTED_VALUE"""),"")</f>
        <v/>
      </c>
      <c r="K67" s="26" t="str">
        <f ca="1">IFERROR(__xludf.DUMMYFUNCTION("""COMPUTED_VALUE"""),"")</f>
        <v/>
      </c>
      <c r="L67" s="27" t="str">
        <f ca="1">IFERROR(__xludf.DUMMYFUNCTION("""COMPUTED_VALUE"""),"")</f>
        <v/>
      </c>
      <c r="M67" s="26" t="str">
        <f ca="1">IFERROR(__xludf.DUMMYFUNCTION("""COMPUTED_VALUE"""),"")</f>
        <v/>
      </c>
      <c r="N67" s="26" t="str">
        <f ca="1">IFERROR(__xludf.DUMMYFUNCTION("""COMPUTED_VALUE"""),"")</f>
        <v/>
      </c>
      <c r="O67" s="22" t="str">
        <f ca="1">IFERROR(__xludf.DUMMYFUNCTION("""COMPUTED_VALUE"""),"")</f>
        <v/>
      </c>
      <c r="P67" s="22"/>
      <c r="Q67" s="22"/>
      <c r="R67" s="22"/>
      <c r="S67" s="22"/>
      <c r="T67" s="22"/>
      <c r="U67" s="22"/>
      <c r="V67" s="22"/>
      <c r="W67" s="22"/>
      <c r="X67" s="22"/>
      <c r="Y67" s="22"/>
    </row>
    <row r="68" spans="1:25" ht="14.25">
      <c r="A68" s="21" t="str">
        <f ca="1">IFERROR(__xludf.DUMMYFUNCTION("""COMPUTED_VALUE"""),"許瓊華")</f>
        <v>許瓊華</v>
      </c>
      <c r="B68" s="22" t="str">
        <f ca="1">IFERROR(__xludf.DUMMYFUNCTION("""COMPUTED_VALUE"""),"仁")</f>
        <v>仁</v>
      </c>
      <c r="C68" s="22" t="str">
        <f ca="1">IFERROR(__xludf.DUMMYFUNCTION("""COMPUTED_VALUE"""),"台灣")</f>
        <v>台灣</v>
      </c>
      <c r="D68" s="26">
        <f ca="1">IFERROR(__xludf.DUMMYFUNCTION("""COMPUTED_VALUE"""),1)</f>
        <v>1</v>
      </c>
      <c r="E68" s="26" t="str">
        <f ca="1">IFERROR(__xludf.DUMMYFUNCTION("""COMPUTED_VALUE"""),"")</f>
        <v/>
      </c>
      <c r="F68" s="28" t="str">
        <f ca="1">IFERROR(__xludf.DUMMYFUNCTION("""COMPUTED_VALUE"""),"")</f>
        <v/>
      </c>
      <c r="G68" s="26" t="str">
        <f ca="1">IFERROR(__xludf.DUMMYFUNCTION("""COMPUTED_VALUE"""),"")</f>
        <v/>
      </c>
      <c r="H68" s="26" t="str">
        <f ca="1">IFERROR(__xludf.DUMMYFUNCTION("""COMPUTED_VALUE"""),"")</f>
        <v/>
      </c>
      <c r="I68" s="26" t="str">
        <f ca="1">IFERROR(__xludf.DUMMYFUNCTION("""COMPUTED_VALUE"""),"")</f>
        <v/>
      </c>
      <c r="J68" s="26" t="str">
        <f ca="1">IFERROR(__xludf.DUMMYFUNCTION("""COMPUTED_VALUE"""),"")</f>
        <v/>
      </c>
      <c r="K68" s="26" t="str">
        <f ca="1">IFERROR(__xludf.DUMMYFUNCTION("""COMPUTED_VALUE"""),"")</f>
        <v/>
      </c>
      <c r="L68" s="27" t="str">
        <f ca="1">IFERROR(__xludf.DUMMYFUNCTION("""COMPUTED_VALUE"""),"")</f>
        <v/>
      </c>
      <c r="M68" s="26" t="str">
        <f ca="1">IFERROR(__xludf.DUMMYFUNCTION("""COMPUTED_VALUE"""),"")</f>
        <v/>
      </c>
      <c r="N68" s="26" t="str">
        <f ca="1">IFERROR(__xludf.DUMMYFUNCTION("""COMPUTED_VALUE"""),"")</f>
        <v/>
      </c>
      <c r="O68" s="22" t="str">
        <f ca="1">IFERROR(__xludf.DUMMYFUNCTION("""COMPUTED_VALUE"""),"")</f>
        <v/>
      </c>
      <c r="P68" s="22"/>
      <c r="Q68" s="22"/>
      <c r="R68" s="22"/>
      <c r="S68" s="22"/>
      <c r="T68" s="22"/>
      <c r="U68" s="22"/>
      <c r="V68" s="22"/>
      <c r="W68" s="22"/>
      <c r="X68" s="22"/>
      <c r="Y68" s="22"/>
    </row>
    <row r="69" spans="1:25" ht="14.25">
      <c r="A69" s="21" t="str">
        <f ca="1">IFERROR(__xludf.DUMMYFUNCTION("""COMPUTED_VALUE"""),"邱筱蘊")</f>
        <v>邱筱蘊</v>
      </c>
      <c r="B69" s="22" t="str">
        <f ca="1">IFERROR(__xludf.DUMMYFUNCTION("""COMPUTED_VALUE"""),"仁")</f>
        <v>仁</v>
      </c>
      <c r="C69" s="22" t="str">
        <f ca="1">IFERROR(__xludf.DUMMYFUNCTION("""COMPUTED_VALUE"""),"美國")</f>
        <v>美國</v>
      </c>
      <c r="D69" s="26" t="str">
        <f ca="1">IFERROR(__xludf.DUMMYFUNCTION("""COMPUTED_VALUE"""),"")</f>
        <v/>
      </c>
      <c r="E69" s="26" t="str">
        <f ca="1">IFERROR(__xludf.DUMMYFUNCTION("""COMPUTED_VALUE"""),"")</f>
        <v/>
      </c>
      <c r="F69" s="28" t="str">
        <f ca="1">IFERROR(__xludf.DUMMYFUNCTION("""COMPUTED_VALUE"""),"")</f>
        <v/>
      </c>
      <c r="G69" s="26" t="str">
        <f ca="1">IFERROR(__xludf.DUMMYFUNCTION("""COMPUTED_VALUE"""),"")</f>
        <v/>
      </c>
      <c r="H69" s="26" t="str">
        <f ca="1">IFERROR(__xludf.DUMMYFUNCTION("""COMPUTED_VALUE"""),"")</f>
        <v/>
      </c>
      <c r="I69" s="26" t="str">
        <f ca="1">IFERROR(__xludf.DUMMYFUNCTION("""COMPUTED_VALUE"""),"")</f>
        <v/>
      </c>
      <c r="J69" s="26" t="str">
        <f ca="1">IFERROR(__xludf.DUMMYFUNCTION("""COMPUTED_VALUE"""),"")</f>
        <v/>
      </c>
      <c r="K69" s="26" t="str">
        <f ca="1">IFERROR(__xludf.DUMMYFUNCTION("""COMPUTED_VALUE"""),"")</f>
        <v/>
      </c>
      <c r="L69" s="27" t="str">
        <f ca="1">IFERROR(__xludf.DUMMYFUNCTION("""COMPUTED_VALUE"""),"")</f>
        <v/>
      </c>
      <c r="M69" s="26" t="str">
        <f ca="1">IFERROR(__xludf.DUMMYFUNCTION("""COMPUTED_VALUE"""),"")</f>
        <v/>
      </c>
      <c r="N69" s="26">
        <f ca="1">IFERROR(__xludf.DUMMYFUNCTION("""COMPUTED_VALUE"""),2)</f>
        <v>2</v>
      </c>
      <c r="O69" s="22" t="str">
        <f ca="1">IFERROR(__xludf.DUMMYFUNCTION("""COMPUTED_VALUE"""),"C")</f>
        <v>C</v>
      </c>
      <c r="P69" s="22"/>
      <c r="Q69" s="22"/>
      <c r="R69" s="22"/>
      <c r="S69" s="22"/>
      <c r="T69" s="22"/>
      <c r="U69" s="22"/>
      <c r="V69" s="22"/>
      <c r="W69" s="22"/>
      <c r="X69" s="22"/>
      <c r="Y69" s="22"/>
    </row>
    <row r="70" spans="1:25" ht="14.25">
      <c r="A70" s="21" t="str">
        <f ca="1">IFERROR(__xludf.DUMMYFUNCTION("""COMPUTED_VALUE"""),"張憲君")</f>
        <v>張憲君</v>
      </c>
      <c r="B70" s="22" t="str">
        <f ca="1">IFERROR(__xludf.DUMMYFUNCTION("""COMPUTED_VALUE"""),"愛")</f>
        <v>愛</v>
      </c>
      <c r="C70" s="22" t="str">
        <f ca="1">IFERROR(__xludf.DUMMYFUNCTION("""COMPUTED_VALUE"""),"美國")</f>
        <v>美國</v>
      </c>
      <c r="D70" s="26">
        <f ca="1">IFERROR(__xludf.DUMMYFUNCTION("""COMPUTED_VALUE"""),1)</f>
        <v>1</v>
      </c>
      <c r="E70" s="26" t="str">
        <f ca="1">IFERROR(__xludf.DUMMYFUNCTION("""COMPUTED_VALUE"""),"")</f>
        <v/>
      </c>
      <c r="F70" s="28" t="str">
        <f ca="1">IFERROR(__xludf.DUMMYFUNCTION("""COMPUTED_VALUE"""),"")</f>
        <v/>
      </c>
      <c r="G70" s="26" t="str">
        <f ca="1">IFERROR(__xludf.DUMMYFUNCTION("""COMPUTED_VALUE"""),"")</f>
        <v/>
      </c>
      <c r="H70" s="26" t="str">
        <f ca="1">IFERROR(__xludf.DUMMYFUNCTION("""COMPUTED_VALUE"""),"")</f>
        <v/>
      </c>
      <c r="I70" s="26" t="str">
        <f ca="1">IFERROR(__xludf.DUMMYFUNCTION("""COMPUTED_VALUE"""),"")</f>
        <v/>
      </c>
      <c r="J70" s="26" t="str">
        <f ca="1">IFERROR(__xludf.DUMMYFUNCTION("""COMPUTED_VALUE"""),"")</f>
        <v/>
      </c>
      <c r="K70" s="26" t="str">
        <f ca="1">IFERROR(__xludf.DUMMYFUNCTION("""COMPUTED_VALUE"""),"")</f>
        <v/>
      </c>
      <c r="L70" s="27" t="str">
        <f ca="1">IFERROR(__xludf.DUMMYFUNCTION("""COMPUTED_VALUE"""),"")</f>
        <v/>
      </c>
      <c r="M70" s="26" t="str">
        <f ca="1">IFERROR(__xludf.DUMMYFUNCTION("""COMPUTED_VALUE"""),"")</f>
        <v/>
      </c>
      <c r="N70" s="26" t="str">
        <f ca="1">IFERROR(__xludf.DUMMYFUNCTION("""COMPUTED_VALUE"""),"")</f>
        <v/>
      </c>
      <c r="O70" s="22" t="str">
        <f ca="1">IFERROR(__xludf.DUMMYFUNCTION("""COMPUTED_VALUE"""),"")</f>
        <v/>
      </c>
      <c r="P70" s="22"/>
      <c r="Q70" s="22"/>
      <c r="R70" s="22"/>
      <c r="S70" s="22"/>
      <c r="T70" s="22"/>
      <c r="U70" s="22"/>
      <c r="V70" s="22"/>
      <c r="W70" s="22"/>
      <c r="X70" s="22"/>
      <c r="Y70" s="22"/>
    </row>
    <row r="71" spans="1:25" ht="14.25">
      <c r="A71" s="21" t="str">
        <f ca="1">IFERROR(__xludf.DUMMYFUNCTION("""COMPUTED_VALUE"""),"張秀珍")</f>
        <v>張秀珍</v>
      </c>
      <c r="B71" s="22" t="str">
        <f ca="1">IFERROR(__xludf.DUMMYFUNCTION("""COMPUTED_VALUE"""),"愛")</f>
        <v>愛</v>
      </c>
      <c r="C71" s="22" t="str">
        <f ca="1">IFERROR(__xludf.DUMMYFUNCTION("""COMPUTED_VALUE"""),"台灣")</f>
        <v>台灣</v>
      </c>
      <c r="D71" s="26">
        <f ca="1">IFERROR(__xludf.DUMMYFUNCTION("""COMPUTED_VALUE"""),1)</f>
        <v>1</v>
      </c>
      <c r="E71" s="26" t="str">
        <f ca="1">IFERROR(__xludf.DUMMYFUNCTION("""COMPUTED_VALUE"""),"")</f>
        <v/>
      </c>
      <c r="F71" s="28" t="str">
        <f ca="1">IFERROR(__xludf.DUMMYFUNCTION("""COMPUTED_VALUE"""),"")</f>
        <v/>
      </c>
      <c r="G71" s="26" t="str">
        <f ca="1">IFERROR(__xludf.DUMMYFUNCTION("""COMPUTED_VALUE"""),"")</f>
        <v/>
      </c>
      <c r="H71" s="26" t="str">
        <f ca="1">IFERROR(__xludf.DUMMYFUNCTION("""COMPUTED_VALUE"""),"")</f>
        <v/>
      </c>
      <c r="I71" s="26" t="str">
        <f ca="1">IFERROR(__xludf.DUMMYFUNCTION("""COMPUTED_VALUE"""),"")</f>
        <v/>
      </c>
      <c r="J71" s="26" t="str">
        <f ca="1">IFERROR(__xludf.DUMMYFUNCTION("""COMPUTED_VALUE"""),"")</f>
        <v/>
      </c>
      <c r="K71" s="26" t="str">
        <f ca="1">IFERROR(__xludf.DUMMYFUNCTION("""COMPUTED_VALUE"""),"")</f>
        <v/>
      </c>
      <c r="L71" s="27" t="str">
        <f ca="1">IFERROR(__xludf.DUMMYFUNCTION("""COMPUTED_VALUE"""),"")</f>
        <v/>
      </c>
      <c r="M71" s="26" t="str">
        <f ca="1">IFERROR(__xludf.DUMMYFUNCTION("""COMPUTED_VALUE"""),"")</f>
        <v/>
      </c>
      <c r="N71" s="26" t="str">
        <f ca="1">IFERROR(__xludf.DUMMYFUNCTION("""COMPUTED_VALUE"""),"")</f>
        <v/>
      </c>
      <c r="O71" s="22" t="str">
        <f ca="1">IFERROR(__xludf.DUMMYFUNCTION("""COMPUTED_VALUE"""),"")</f>
        <v/>
      </c>
      <c r="P71" s="22"/>
      <c r="Q71" s="22"/>
      <c r="R71" s="22"/>
      <c r="S71" s="22"/>
      <c r="T71" s="22"/>
      <c r="U71" s="22"/>
      <c r="V71" s="22"/>
      <c r="W71" s="22"/>
      <c r="X71" s="22"/>
      <c r="Y71" s="22"/>
    </row>
    <row r="72" spans="1:25" ht="14.25">
      <c r="A72" s="21" t="str">
        <f ca="1">IFERROR(__xludf.DUMMYFUNCTION("""COMPUTED_VALUE"""),"李青玫")</f>
        <v>李青玫</v>
      </c>
      <c r="B72" s="22" t="str">
        <f ca="1">IFERROR(__xludf.DUMMYFUNCTION("""COMPUTED_VALUE"""),"愛")</f>
        <v>愛</v>
      </c>
      <c r="C72" s="22" t="str">
        <f ca="1">IFERROR(__xludf.DUMMYFUNCTION("""COMPUTED_VALUE"""),"台灣")</f>
        <v>台灣</v>
      </c>
      <c r="D72" s="26">
        <f ca="1">IFERROR(__xludf.DUMMYFUNCTION("""COMPUTED_VALUE"""),1)</f>
        <v>1</v>
      </c>
      <c r="E72" s="26">
        <f ca="1">IFERROR(__xludf.DUMMYFUNCTION("""COMPUTED_VALUE"""),5)</f>
        <v>5</v>
      </c>
      <c r="F72" s="28" t="str">
        <f ca="1">IFERROR(__xludf.DUMMYFUNCTION("""COMPUTED_VALUE"""),"台幣 $2660")</f>
        <v>台幣 $2660</v>
      </c>
      <c r="G72" s="26" t="str">
        <f ca="1">IFERROR(__xludf.DUMMYFUNCTION("""COMPUTED_VALUE"""),"")</f>
        <v/>
      </c>
      <c r="H72" s="26" t="str">
        <f ca="1">IFERROR(__xludf.DUMMYFUNCTION("""COMPUTED_VALUE"""),"")</f>
        <v/>
      </c>
      <c r="I72" s="26" t="str">
        <f ca="1">IFERROR(__xludf.DUMMYFUNCTION("""COMPUTED_VALUE"""),"")</f>
        <v/>
      </c>
      <c r="J72" s="26" t="str">
        <f ca="1">IFERROR(__xludf.DUMMYFUNCTION("""COMPUTED_VALUE"""),"")</f>
        <v/>
      </c>
      <c r="K72" s="26" t="str">
        <f ca="1">IFERROR(__xludf.DUMMYFUNCTION("""COMPUTED_VALUE"""),"")</f>
        <v/>
      </c>
      <c r="L72" s="27" t="str">
        <f ca="1">IFERROR(__xludf.DUMMYFUNCTION("""COMPUTED_VALUE"""),"")</f>
        <v/>
      </c>
      <c r="M72" s="26" t="str">
        <f ca="1">IFERROR(__xludf.DUMMYFUNCTION("""COMPUTED_VALUE"""),"")</f>
        <v/>
      </c>
      <c r="N72" s="26" t="str">
        <f ca="1">IFERROR(__xludf.DUMMYFUNCTION("""COMPUTED_VALUE"""),"")</f>
        <v/>
      </c>
      <c r="O72" s="22" t="str">
        <f ca="1">IFERROR(__xludf.DUMMYFUNCTION("""COMPUTED_VALUE"""),"")</f>
        <v/>
      </c>
      <c r="P72" s="22"/>
      <c r="Q72" s="22"/>
      <c r="R72" s="22"/>
      <c r="S72" s="22"/>
      <c r="T72" s="22"/>
      <c r="U72" s="22"/>
      <c r="V72" s="22"/>
      <c r="W72" s="22"/>
      <c r="X72" s="22"/>
      <c r="Y72" s="22"/>
    </row>
    <row r="73" spans="1:25" ht="14.25">
      <c r="A73" s="21" t="str">
        <f ca="1">IFERROR(__xludf.DUMMYFUNCTION("""COMPUTED_VALUE"""),"王雅嫻")</f>
        <v>王雅嫻</v>
      </c>
      <c r="B73" s="22" t="str">
        <f ca="1">IFERROR(__xludf.DUMMYFUNCTION("""COMPUTED_VALUE"""),"愛")</f>
        <v>愛</v>
      </c>
      <c r="C73" s="22" t="str">
        <f ca="1">IFERROR(__xludf.DUMMYFUNCTION("""COMPUTED_VALUE"""),"台灣")</f>
        <v>台灣</v>
      </c>
      <c r="D73" s="22"/>
      <c r="E73" s="26">
        <f ca="1">IFERROR(__xludf.DUMMYFUNCTION("""COMPUTED_VALUE"""),3)</f>
        <v>3</v>
      </c>
      <c r="F73" s="28" t="str">
        <f ca="1">IFERROR(__xludf.DUMMYFUNCTION("""COMPUTED_VALUE"""),"台幣 $1950")</f>
        <v>台幣 $1950</v>
      </c>
      <c r="G73" s="26" t="str">
        <f ca="1">IFERROR(__xludf.DUMMYFUNCTION("""COMPUTED_VALUE"""),"")</f>
        <v/>
      </c>
      <c r="H73" s="22"/>
      <c r="I73" s="22"/>
      <c r="J73" s="26">
        <f ca="1">IFERROR(__xludf.DUMMYFUNCTION("""COMPUTED_VALUE"""),0)</f>
        <v>0</v>
      </c>
      <c r="K73" s="26">
        <f ca="1">IFERROR(__xludf.DUMMYFUNCTION("""COMPUTED_VALUE"""),1)</f>
        <v>1</v>
      </c>
      <c r="L73" s="27" t="str">
        <f ca="1">IFERROR(__xludf.DUMMYFUNCTION("""COMPUTED_VALUE"""),"候補")</f>
        <v>候補</v>
      </c>
      <c r="M73" s="26" t="str">
        <f ca="1">IFERROR(__xludf.DUMMYFUNCTION("""COMPUTED_VALUE"""),"")</f>
        <v/>
      </c>
      <c r="N73" s="26" t="str">
        <f ca="1">IFERROR(__xludf.DUMMYFUNCTION("""COMPUTED_VALUE"""),"")</f>
        <v/>
      </c>
      <c r="O73" s="22" t="str">
        <f ca="1">IFERROR(__xludf.DUMMYFUNCTION("""COMPUTED_VALUE"""),"")</f>
        <v/>
      </c>
      <c r="P73" s="22"/>
      <c r="Q73" s="22"/>
      <c r="R73" s="22"/>
      <c r="S73" s="22"/>
      <c r="T73" s="22"/>
      <c r="U73" s="22"/>
      <c r="V73" s="22"/>
      <c r="W73" s="22"/>
      <c r="X73" s="22"/>
      <c r="Y73" s="22"/>
    </row>
    <row r="74" spans="1:25" ht="14.25">
      <c r="A74" s="21" t="str">
        <f ca="1">IFERROR(__xludf.DUMMYFUNCTION("""COMPUTED_VALUE"""),"莊怡琤")</f>
        <v>莊怡琤</v>
      </c>
      <c r="B74" s="22" t="str">
        <f ca="1">IFERROR(__xludf.DUMMYFUNCTION("""COMPUTED_VALUE"""),"愛")</f>
        <v>愛</v>
      </c>
      <c r="C74" s="22" t="str">
        <f ca="1">IFERROR(__xludf.DUMMYFUNCTION("""COMPUTED_VALUE"""),"")</f>
        <v/>
      </c>
      <c r="D74" s="26" t="str">
        <f ca="1">IFERROR(__xludf.DUMMYFUNCTION("""COMPUTED_VALUE"""),"")</f>
        <v/>
      </c>
      <c r="E74" s="26">
        <f ca="1">IFERROR(__xludf.DUMMYFUNCTION("""COMPUTED_VALUE"""),4)</f>
        <v>4</v>
      </c>
      <c r="F74" s="28" t="str">
        <f ca="1">IFERROR(__xludf.DUMMYFUNCTION("""COMPUTED_VALUE"""),"台幣 $2540")</f>
        <v>台幣 $2540</v>
      </c>
      <c r="G74" s="26" t="str">
        <f ca="1">IFERROR(__xludf.DUMMYFUNCTION("""COMPUTED_VALUE"""),"")</f>
        <v/>
      </c>
      <c r="H74" s="26" t="str">
        <f ca="1">IFERROR(__xludf.DUMMYFUNCTION("""COMPUTED_VALUE"""),"")</f>
        <v/>
      </c>
      <c r="I74" s="26" t="str">
        <f ca="1">IFERROR(__xludf.DUMMYFUNCTION("""COMPUTED_VALUE"""),"")</f>
        <v/>
      </c>
      <c r="J74" s="26" t="str">
        <f ca="1">IFERROR(__xludf.DUMMYFUNCTION("""COMPUTED_VALUE"""),"")</f>
        <v/>
      </c>
      <c r="K74" s="26" t="str">
        <f ca="1">IFERROR(__xludf.DUMMYFUNCTION("""COMPUTED_VALUE"""),"")</f>
        <v/>
      </c>
      <c r="L74" s="27" t="str">
        <f ca="1">IFERROR(__xludf.DUMMYFUNCTION("""COMPUTED_VALUE"""),"")</f>
        <v/>
      </c>
      <c r="M74" s="26" t="str">
        <f ca="1">IFERROR(__xludf.DUMMYFUNCTION("""COMPUTED_VALUE"""),"")</f>
        <v/>
      </c>
      <c r="N74" s="26" t="str">
        <f ca="1">IFERROR(__xludf.DUMMYFUNCTION("""COMPUTED_VALUE"""),"")</f>
        <v/>
      </c>
      <c r="O74" s="22" t="str">
        <f ca="1">IFERROR(__xludf.DUMMYFUNCTION("""COMPUTED_VALUE"""),"")</f>
        <v/>
      </c>
      <c r="P74" s="22"/>
      <c r="Q74" s="22"/>
      <c r="R74" s="22"/>
      <c r="S74" s="22"/>
      <c r="T74" s="22"/>
      <c r="U74" s="22"/>
      <c r="V74" s="22"/>
      <c r="W74" s="22"/>
      <c r="X74" s="22"/>
      <c r="Y74" s="22"/>
    </row>
    <row r="75" spans="1:25" ht="14.25">
      <c r="A75" s="21" t="str">
        <f ca="1">IFERROR(__xludf.DUMMYFUNCTION("""COMPUTED_VALUE"""),"陳 敔")</f>
        <v>陳 敔</v>
      </c>
      <c r="B75" s="22" t="str">
        <f ca="1">IFERROR(__xludf.DUMMYFUNCTION("""COMPUTED_VALUE"""),"愛")</f>
        <v>愛</v>
      </c>
      <c r="C75" s="22" t="str">
        <f ca="1">IFERROR(__xludf.DUMMYFUNCTION("""COMPUTED_VALUE"""),"美國")</f>
        <v>美國</v>
      </c>
      <c r="D75" s="26">
        <f ca="1">IFERROR(__xludf.DUMMYFUNCTION("""COMPUTED_VALUE"""),1)</f>
        <v>1</v>
      </c>
      <c r="E75" s="26" t="str">
        <f ca="1">IFERROR(__xludf.DUMMYFUNCTION("""COMPUTED_VALUE"""),"")</f>
        <v/>
      </c>
      <c r="F75" s="28" t="str">
        <f ca="1">IFERROR(__xludf.DUMMYFUNCTION("""COMPUTED_VALUE"""),"")</f>
        <v/>
      </c>
      <c r="G75" s="26">
        <f ca="1">IFERROR(__xludf.DUMMYFUNCTION("""COMPUTED_VALUE"""),1)</f>
        <v>1</v>
      </c>
      <c r="H75" s="26">
        <f ca="1">IFERROR(__xludf.DUMMYFUNCTION("""COMPUTED_VALUE"""),1)</f>
        <v>1</v>
      </c>
      <c r="I75" s="26" t="str">
        <f ca="1">IFERROR(__xludf.DUMMYFUNCTION("""COMPUTED_VALUE"""),"B")</f>
        <v>B</v>
      </c>
      <c r="J75" s="26">
        <f ca="1">IFERROR(__xludf.DUMMYFUNCTION("""COMPUTED_VALUE"""),0)</f>
        <v>0</v>
      </c>
      <c r="K75" s="26">
        <f ca="1">IFERROR(__xludf.DUMMYFUNCTION("""COMPUTED_VALUE"""),1)</f>
        <v>1</v>
      </c>
      <c r="L75" s="27">
        <f ca="1">IFERROR(__xludf.DUMMYFUNCTION("""COMPUTED_VALUE"""),45958)</f>
        <v>45958</v>
      </c>
      <c r="M75" s="26" t="str">
        <f ca="1">IFERROR(__xludf.DUMMYFUNCTION("""COMPUTED_VALUE"""),"")</f>
        <v/>
      </c>
      <c r="N75" s="26" t="str">
        <f ca="1">IFERROR(__xludf.DUMMYFUNCTION("""COMPUTED_VALUE"""),"")</f>
        <v/>
      </c>
      <c r="O75" s="22" t="str">
        <f ca="1">IFERROR(__xludf.DUMMYFUNCTION("""COMPUTED_VALUE"""),"")</f>
        <v/>
      </c>
      <c r="P75" s="22"/>
      <c r="Q75" s="22"/>
      <c r="R75" s="22"/>
      <c r="S75" s="22"/>
      <c r="T75" s="22"/>
      <c r="U75" s="22"/>
      <c r="V75" s="22"/>
      <c r="W75" s="22"/>
      <c r="X75" s="22"/>
      <c r="Y75" s="22"/>
    </row>
    <row r="76" spans="1:25" ht="14.25">
      <c r="A76" s="21" t="str">
        <f ca="1">IFERROR(__xludf.DUMMYFUNCTION("""COMPUTED_VALUE"""),"劉瀞翔")</f>
        <v>劉瀞翔</v>
      </c>
      <c r="B76" s="22" t="str">
        <f ca="1">IFERROR(__xludf.DUMMYFUNCTION("""COMPUTED_VALUE"""),"信")</f>
        <v>信</v>
      </c>
      <c r="C76" s="22" t="str">
        <f ca="1">IFERROR(__xludf.DUMMYFUNCTION("""COMPUTED_VALUE"""),"台灣")</f>
        <v>台灣</v>
      </c>
      <c r="D76" s="26">
        <f ca="1">IFERROR(__xludf.DUMMYFUNCTION("""COMPUTED_VALUE"""),1)</f>
        <v>1</v>
      </c>
      <c r="E76" s="26">
        <f ca="1">IFERROR(__xludf.DUMMYFUNCTION("""COMPUTED_VALUE"""),2)</f>
        <v>2</v>
      </c>
      <c r="F76" s="28" t="str">
        <f ca="1">IFERROR(__xludf.DUMMYFUNCTION("""COMPUTED_VALUE"""),"台幣 $1500")</f>
        <v>台幣 $1500</v>
      </c>
      <c r="G76" s="26" t="str">
        <f ca="1">IFERROR(__xludf.DUMMYFUNCTION("""COMPUTED_VALUE"""),"")</f>
        <v/>
      </c>
      <c r="H76" s="22"/>
      <c r="I76" s="22"/>
      <c r="J76" s="26">
        <f ca="1">IFERROR(__xludf.DUMMYFUNCTION("""COMPUTED_VALUE"""),0)</f>
        <v>0</v>
      </c>
      <c r="K76" s="26">
        <f ca="1">IFERROR(__xludf.DUMMYFUNCTION("""COMPUTED_VALUE"""),1)</f>
        <v>1</v>
      </c>
      <c r="L76" s="27">
        <f ca="1">IFERROR(__xludf.DUMMYFUNCTION("""COMPUTED_VALUE"""),45976)</f>
        <v>45976</v>
      </c>
      <c r="M76" s="26" t="str">
        <f ca="1">IFERROR(__xludf.DUMMYFUNCTION("""COMPUTED_VALUE"""),"")</f>
        <v/>
      </c>
      <c r="N76" s="26" t="str">
        <f ca="1">IFERROR(__xludf.DUMMYFUNCTION("""COMPUTED_VALUE"""),"")</f>
        <v/>
      </c>
      <c r="O76" s="22" t="str">
        <f ca="1">IFERROR(__xludf.DUMMYFUNCTION("""COMPUTED_VALUE"""),"")</f>
        <v/>
      </c>
      <c r="P76" s="22"/>
      <c r="Q76" s="22"/>
      <c r="R76" s="22"/>
      <c r="S76" s="22"/>
      <c r="T76" s="22"/>
      <c r="U76" s="22"/>
      <c r="V76" s="22"/>
      <c r="W76" s="22"/>
      <c r="X76" s="22"/>
      <c r="Y76" s="22"/>
    </row>
    <row r="77" spans="1:25" ht="14.25">
      <c r="A77" s="21" t="str">
        <f ca="1">IFERROR(__xludf.DUMMYFUNCTION("""COMPUTED_VALUE"""),"張家宜")</f>
        <v>張家宜</v>
      </c>
      <c r="B77" s="22" t="str">
        <f ca="1">IFERROR(__xludf.DUMMYFUNCTION("""COMPUTED_VALUE"""),"信")</f>
        <v>信</v>
      </c>
      <c r="C77" s="22" t="str">
        <f ca="1">IFERROR(__xludf.DUMMYFUNCTION("""COMPUTED_VALUE"""),"台灣")</f>
        <v>台灣</v>
      </c>
      <c r="D77" s="26">
        <f ca="1">IFERROR(__xludf.DUMMYFUNCTION("""COMPUTED_VALUE"""),1)</f>
        <v>1</v>
      </c>
      <c r="E77" s="26" t="str">
        <f ca="1">IFERROR(__xludf.DUMMYFUNCTION("""COMPUTED_VALUE"""),"")</f>
        <v/>
      </c>
      <c r="F77" s="28" t="str">
        <f ca="1">IFERROR(__xludf.DUMMYFUNCTION("""COMPUTED_VALUE"""),"")</f>
        <v/>
      </c>
      <c r="G77" s="26" t="str">
        <f ca="1">IFERROR(__xludf.DUMMYFUNCTION("""COMPUTED_VALUE"""),"")</f>
        <v/>
      </c>
      <c r="H77" s="26" t="str">
        <f ca="1">IFERROR(__xludf.DUMMYFUNCTION("""COMPUTED_VALUE"""),"")</f>
        <v/>
      </c>
      <c r="I77" s="26" t="str">
        <f ca="1">IFERROR(__xludf.DUMMYFUNCTION("""COMPUTED_VALUE"""),"")</f>
        <v/>
      </c>
      <c r="J77" s="26" t="str">
        <f ca="1">IFERROR(__xludf.DUMMYFUNCTION("""COMPUTED_VALUE"""),"")</f>
        <v/>
      </c>
      <c r="K77" s="26" t="str">
        <f ca="1">IFERROR(__xludf.DUMMYFUNCTION("""COMPUTED_VALUE"""),"")</f>
        <v/>
      </c>
      <c r="L77" s="27" t="str">
        <f ca="1">IFERROR(__xludf.DUMMYFUNCTION("""COMPUTED_VALUE"""),"")</f>
        <v/>
      </c>
      <c r="M77" s="26" t="str">
        <f ca="1">IFERROR(__xludf.DUMMYFUNCTION("""COMPUTED_VALUE"""),"")</f>
        <v/>
      </c>
      <c r="N77" s="26" t="str">
        <f ca="1">IFERROR(__xludf.DUMMYFUNCTION("""COMPUTED_VALUE"""),"")</f>
        <v/>
      </c>
      <c r="O77" s="22" t="str">
        <f ca="1">IFERROR(__xludf.DUMMYFUNCTION("""COMPUTED_VALUE"""),"")</f>
        <v/>
      </c>
      <c r="P77" s="22"/>
      <c r="Q77" s="22"/>
      <c r="R77" s="22"/>
      <c r="S77" s="22"/>
      <c r="T77" s="22"/>
      <c r="U77" s="22"/>
      <c r="V77" s="22"/>
      <c r="W77" s="22"/>
      <c r="X77" s="22"/>
      <c r="Y77" s="22"/>
    </row>
    <row r="78" spans="1:25" ht="14.25">
      <c r="A78" s="21" t="str">
        <f ca="1">IFERROR(__xludf.DUMMYFUNCTION("""COMPUTED_VALUE"""),"李曼霞")</f>
        <v>李曼霞</v>
      </c>
      <c r="B78" s="22" t="str">
        <f ca="1">IFERROR(__xludf.DUMMYFUNCTION("""COMPUTED_VALUE"""),"信")</f>
        <v>信</v>
      </c>
      <c r="C78" s="22" t="str">
        <f ca="1">IFERROR(__xludf.DUMMYFUNCTION("""COMPUTED_VALUE"""),"美國")</f>
        <v>美國</v>
      </c>
      <c r="D78" s="26">
        <f ca="1">IFERROR(__xludf.DUMMYFUNCTION("""COMPUTED_VALUE"""),2)</f>
        <v>2</v>
      </c>
      <c r="E78" s="26" t="str">
        <f ca="1">IFERROR(__xludf.DUMMYFUNCTION("""COMPUTED_VALUE"""),"")</f>
        <v/>
      </c>
      <c r="F78" s="28" t="str">
        <f ca="1">IFERROR(__xludf.DUMMYFUNCTION("""COMPUTED_VALUE"""),"")</f>
        <v/>
      </c>
      <c r="G78" s="26" t="str">
        <f ca="1">IFERROR(__xludf.DUMMYFUNCTION("""COMPUTED_VALUE"""),"")</f>
        <v/>
      </c>
      <c r="H78" s="26" t="str">
        <f ca="1">IFERROR(__xludf.DUMMYFUNCTION("""COMPUTED_VALUE"""),"")</f>
        <v/>
      </c>
      <c r="I78" s="26" t="str">
        <f ca="1">IFERROR(__xludf.DUMMYFUNCTION("""COMPUTED_VALUE"""),"")</f>
        <v/>
      </c>
      <c r="J78" s="26" t="str">
        <f ca="1">IFERROR(__xludf.DUMMYFUNCTION("""COMPUTED_VALUE"""),"")</f>
        <v/>
      </c>
      <c r="K78" s="26" t="str">
        <f ca="1">IFERROR(__xludf.DUMMYFUNCTION("""COMPUTED_VALUE"""),"")</f>
        <v/>
      </c>
      <c r="L78" s="27" t="str">
        <f ca="1">IFERROR(__xludf.DUMMYFUNCTION("""COMPUTED_VALUE"""),"")</f>
        <v/>
      </c>
      <c r="M78" s="26" t="str">
        <f ca="1">IFERROR(__xludf.DUMMYFUNCTION("""COMPUTED_VALUE"""),"")</f>
        <v/>
      </c>
      <c r="N78" s="26" t="str">
        <f ca="1">IFERROR(__xludf.DUMMYFUNCTION("""COMPUTED_VALUE"""),"")</f>
        <v/>
      </c>
      <c r="O78" s="22" t="str">
        <f ca="1">IFERROR(__xludf.DUMMYFUNCTION("""COMPUTED_VALUE"""),"")</f>
        <v/>
      </c>
      <c r="P78" s="22"/>
      <c r="Q78" s="22"/>
      <c r="R78" s="22"/>
      <c r="S78" s="22"/>
      <c r="T78" s="22"/>
      <c r="U78" s="22"/>
      <c r="V78" s="22"/>
      <c r="W78" s="22"/>
      <c r="X78" s="22"/>
      <c r="Y78" s="22"/>
    </row>
    <row r="79" spans="1:25" ht="14.25">
      <c r="A79" s="21" t="str">
        <f ca="1">IFERROR(__xludf.DUMMYFUNCTION("""COMPUTED_VALUE"""),"李玲")</f>
        <v>李玲</v>
      </c>
      <c r="B79" s="22" t="str">
        <f ca="1">IFERROR(__xludf.DUMMYFUNCTION("""COMPUTED_VALUE"""),"信")</f>
        <v>信</v>
      </c>
      <c r="C79" s="22" t="str">
        <f ca="1">IFERROR(__xludf.DUMMYFUNCTION("""COMPUTED_VALUE"""),"台灣")</f>
        <v>台灣</v>
      </c>
      <c r="D79" s="26">
        <f ca="1">IFERROR(__xludf.DUMMYFUNCTION("""COMPUTED_VALUE"""),3)</f>
        <v>3</v>
      </c>
      <c r="E79" s="26">
        <f ca="1">IFERROR(__xludf.DUMMYFUNCTION("""COMPUTED_VALUE"""),4)</f>
        <v>4</v>
      </c>
      <c r="F79" s="28" t="str">
        <f ca="1">IFERROR(__xludf.DUMMYFUNCTION("""COMPUTED_VALUE"""),"台幣 $2340")</f>
        <v>台幣 $2340</v>
      </c>
      <c r="G79" s="26" t="str">
        <f ca="1">IFERROR(__xludf.DUMMYFUNCTION("""COMPUTED_VALUE"""),"")</f>
        <v/>
      </c>
      <c r="H79" s="26" t="str">
        <f ca="1">IFERROR(__xludf.DUMMYFUNCTION("""COMPUTED_VALUE"""),"")</f>
        <v/>
      </c>
      <c r="I79" s="26" t="str">
        <f ca="1">IFERROR(__xludf.DUMMYFUNCTION("""COMPUTED_VALUE"""),"")</f>
        <v/>
      </c>
      <c r="J79" s="26" t="str">
        <f ca="1">IFERROR(__xludf.DUMMYFUNCTION("""COMPUTED_VALUE"""),"")</f>
        <v/>
      </c>
      <c r="K79" s="26" t="str">
        <f ca="1">IFERROR(__xludf.DUMMYFUNCTION("""COMPUTED_VALUE"""),"")</f>
        <v/>
      </c>
      <c r="L79" s="27" t="str">
        <f ca="1">IFERROR(__xludf.DUMMYFUNCTION("""COMPUTED_VALUE"""),"")</f>
        <v/>
      </c>
      <c r="M79" s="26" t="str">
        <f ca="1">IFERROR(__xludf.DUMMYFUNCTION("""COMPUTED_VALUE"""),"")</f>
        <v/>
      </c>
      <c r="N79" s="26">
        <f ca="1">IFERROR(__xludf.DUMMYFUNCTION("""COMPUTED_VALUE"""),1)</f>
        <v>1</v>
      </c>
      <c r="O79" s="22" t="str">
        <f ca="1">IFERROR(__xludf.DUMMYFUNCTION("""COMPUTED_VALUE"""),"A")</f>
        <v>A</v>
      </c>
      <c r="P79" s="22"/>
      <c r="Q79" s="22"/>
      <c r="R79" s="22"/>
      <c r="S79" s="22"/>
      <c r="T79" s="22"/>
      <c r="U79" s="22"/>
      <c r="V79" s="22"/>
      <c r="W79" s="22"/>
      <c r="X79" s="22"/>
      <c r="Y79" s="22"/>
    </row>
    <row r="80" spans="1:25" ht="14.25">
      <c r="A80" s="21" t="str">
        <f ca="1">IFERROR(__xludf.DUMMYFUNCTION("""COMPUTED_VALUE"""),"林玲真")</f>
        <v>林玲真</v>
      </c>
      <c r="B80" s="22" t="str">
        <f ca="1">IFERROR(__xludf.DUMMYFUNCTION("""COMPUTED_VALUE"""),"信")</f>
        <v>信</v>
      </c>
      <c r="C80" s="22" t="str">
        <f ca="1">IFERROR(__xludf.DUMMYFUNCTION("""COMPUTED_VALUE"""),"台灣")</f>
        <v>台灣</v>
      </c>
      <c r="D80" s="26">
        <f ca="1">IFERROR(__xludf.DUMMYFUNCTION("""COMPUTED_VALUE"""),3)</f>
        <v>3</v>
      </c>
      <c r="E80" s="26" t="str">
        <f ca="1">IFERROR(__xludf.DUMMYFUNCTION("""COMPUTED_VALUE"""),"")</f>
        <v/>
      </c>
      <c r="F80" s="28" t="str">
        <f ca="1">IFERROR(__xludf.DUMMYFUNCTION("""COMPUTED_VALUE"""),"")</f>
        <v/>
      </c>
      <c r="G80" s="26" t="str">
        <f ca="1">IFERROR(__xludf.DUMMYFUNCTION("""COMPUTED_VALUE"""),"")</f>
        <v/>
      </c>
      <c r="H80" s="22"/>
      <c r="I80" s="22"/>
      <c r="J80" s="26">
        <f ca="1">IFERROR(__xludf.DUMMYFUNCTION("""COMPUTED_VALUE"""),0)</f>
        <v>0</v>
      </c>
      <c r="K80" s="26">
        <f ca="1">IFERROR(__xludf.DUMMYFUNCTION("""COMPUTED_VALUE"""),1)</f>
        <v>1</v>
      </c>
      <c r="L80" s="27">
        <f ca="1">IFERROR(__xludf.DUMMYFUNCTION("""COMPUTED_VALUE"""),45976)</f>
        <v>45976</v>
      </c>
      <c r="M80" s="26" t="str">
        <f ca="1">IFERROR(__xludf.DUMMYFUNCTION("""COMPUTED_VALUE"""),"")</f>
        <v/>
      </c>
      <c r="N80" s="26" t="str">
        <f ca="1">IFERROR(__xludf.DUMMYFUNCTION("""COMPUTED_VALUE"""),"")</f>
        <v/>
      </c>
      <c r="O80" s="22" t="str">
        <f ca="1">IFERROR(__xludf.DUMMYFUNCTION("""COMPUTED_VALUE"""),"")</f>
        <v/>
      </c>
      <c r="P80" s="22"/>
      <c r="Q80" s="22"/>
      <c r="R80" s="22"/>
      <c r="S80" s="22"/>
      <c r="T80" s="22"/>
      <c r="U80" s="22"/>
      <c r="V80" s="22"/>
      <c r="W80" s="22"/>
      <c r="X80" s="22"/>
      <c r="Y80" s="22"/>
    </row>
    <row r="81" spans="1:25" ht="14.25">
      <c r="A81" s="21" t="str">
        <f ca="1">IFERROR(__xludf.DUMMYFUNCTION("""COMPUTED_VALUE"""),"楊振凰")</f>
        <v>楊振凰</v>
      </c>
      <c r="B81" s="22" t="str">
        <f ca="1">IFERROR(__xludf.DUMMYFUNCTION("""COMPUTED_VALUE"""),"信")</f>
        <v>信</v>
      </c>
      <c r="C81" s="22" t="str">
        <f ca="1">IFERROR(__xludf.DUMMYFUNCTION("""COMPUTED_VALUE"""),"台灣")</f>
        <v>台灣</v>
      </c>
      <c r="D81" s="26">
        <f ca="1">IFERROR(__xludf.DUMMYFUNCTION("""COMPUTED_VALUE"""),2)</f>
        <v>2</v>
      </c>
      <c r="E81" s="26" t="str">
        <f ca="1">IFERROR(__xludf.DUMMYFUNCTION("""COMPUTED_VALUE"""),"")</f>
        <v/>
      </c>
      <c r="F81" s="28" t="str">
        <f ca="1">IFERROR(__xludf.DUMMYFUNCTION("""COMPUTED_VALUE"""),"")</f>
        <v/>
      </c>
      <c r="G81" s="26" t="str">
        <f ca="1">IFERROR(__xludf.DUMMYFUNCTION("""COMPUTED_VALUE"""),"")</f>
        <v/>
      </c>
      <c r="H81" s="22"/>
      <c r="I81" s="22"/>
      <c r="J81" s="26">
        <f ca="1">IFERROR(__xludf.DUMMYFUNCTION("""COMPUTED_VALUE"""),0)</f>
        <v>0</v>
      </c>
      <c r="K81" s="26">
        <f ca="1">IFERROR(__xludf.DUMMYFUNCTION("""COMPUTED_VALUE"""),1)</f>
        <v>1</v>
      </c>
      <c r="L81" s="27">
        <f ca="1">IFERROR(__xludf.DUMMYFUNCTION("""COMPUTED_VALUE"""),45976)</f>
        <v>45976</v>
      </c>
      <c r="M81" s="26">
        <f ca="1">IFERROR(__xludf.DUMMYFUNCTION("""COMPUTED_VALUE"""),2)</f>
        <v>2</v>
      </c>
      <c r="N81" s="26" t="str">
        <f ca="1">IFERROR(__xludf.DUMMYFUNCTION("""COMPUTED_VALUE"""),"")</f>
        <v/>
      </c>
      <c r="O81" s="22" t="str">
        <f ca="1">IFERROR(__xludf.DUMMYFUNCTION("""COMPUTED_VALUE"""),"")</f>
        <v/>
      </c>
      <c r="P81" s="22"/>
      <c r="Q81" s="22"/>
      <c r="R81" s="22"/>
      <c r="S81" s="22"/>
      <c r="T81" s="22"/>
      <c r="U81" s="22"/>
      <c r="V81" s="22"/>
      <c r="W81" s="22"/>
      <c r="X81" s="22"/>
      <c r="Y81" s="22"/>
    </row>
    <row r="82" spans="1:25" ht="14.25">
      <c r="A82" s="21" t="str">
        <f ca="1">IFERROR(__xludf.DUMMYFUNCTION("""COMPUTED_VALUE"""),"洪麗寗")</f>
        <v>洪麗寗</v>
      </c>
      <c r="B82" s="22" t="str">
        <f ca="1">IFERROR(__xludf.DUMMYFUNCTION("""COMPUTED_VALUE"""),"信")</f>
        <v>信</v>
      </c>
      <c r="C82" s="22" t="str">
        <f ca="1">IFERROR(__xludf.DUMMYFUNCTION("""COMPUTED_VALUE"""),"台灣")</f>
        <v>台灣</v>
      </c>
      <c r="D82" s="26">
        <f ca="1">IFERROR(__xludf.DUMMYFUNCTION("""COMPUTED_VALUE"""),1)</f>
        <v>1</v>
      </c>
      <c r="E82" s="26">
        <f ca="1">IFERROR(__xludf.DUMMYFUNCTION("""COMPUTED_VALUE"""),89)</f>
        <v>89</v>
      </c>
      <c r="F82" s="28" t="str">
        <f ca="1">IFERROR(__xludf.DUMMYFUNCTION("""COMPUTED_VALUE"""),"台幣 $32600")</f>
        <v>台幣 $32600</v>
      </c>
      <c r="G82" s="26" t="str">
        <f ca="1">IFERROR(__xludf.DUMMYFUNCTION("""COMPUTED_VALUE"""),"")</f>
        <v/>
      </c>
      <c r="H82" s="26" t="str">
        <f ca="1">IFERROR(__xludf.DUMMYFUNCTION("""COMPUTED_VALUE"""),"")</f>
        <v/>
      </c>
      <c r="I82" s="26" t="str">
        <f ca="1">IFERROR(__xludf.DUMMYFUNCTION("""COMPUTED_VALUE"""),"")</f>
        <v/>
      </c>
      <c r="J82" s="26" t="str">
        <f ca="1">IFERROR(__xludf.DUMMYFUNCTION("""COMPUTED_VALUE"""),"")</f>
        <v/>
      </c>
      <c r="K82" s="26" t="str">
        <f ca="1">IFERROR(__xludf.DUMMYFUNCTION("""COMPUTED_VALUE"""),"")</f>
        <v/>
      </c>
      <c r="L82" s="27" t="str">
        <f ca="1">IFERROR(__xludf.DUMMYFUNCTION("""COMPUTED_VALUE"""),"")</f>
        <v/>
      </c>
      <c r="M82" s="26" t="str">
        <f ca="1">IFERROR(__xludf.DUMMYFUNCTION("""COMPUTED_VALUE"""),"")</f>
        <v/>
      </c>
      <c r="N82" s="26">
        <f ca="1">IFERROR(__xludf.DUMMYFUNCTION("""COMPUTED_VALUE"""),1)</f>
        <v>1</v>
      </c>
      <c r="O82" s="22" t="str">
        <f ca="1">IFERROR(__xludf.DUMMYFUNCTION("""COMPUTED_VALUE"""),"A")</f>
        <v>A</v>
      </c>
      <c r="P82" s="22"/>
      <c r="Q82" s="22"/>
      <c r="R82" s="22"/>
      <c r="S82" s="22"/>
      <c r="T82" s="22"/>
      <c r="U82" s="22"/>
      <c r="V82" s="22"/>
      <c r="W82" s="22"/>
      <c r="X82" s="22"/>
      <c r="Y82" s="22"/>
    </row>
    <row r="83" spans="1:25" ht="14.25">
      <c r="A83" s="21" t="str">
        <f ca="1">IFERROR(__xludf.DUMMYFUNCTION("""COMPUTED_VALUE"""),"王美媛")</f>
        <v>王美媛</v>
      </c>
      <c r="B83" s="22" t="str">
        <f ca="1">IFERROR(__xludf.DUMMYFUNCTION("""COMPUTED_VALUE"""),"信")</f>
        <v>信</v>
      </c>
      <c r="C83" s="22" t="str">
        <f ca="1">IFERROR(__xludf.DUMMYFUNCTION("""COMPUTED_VALUE"""),"台灣")</f>
        <v>台灣</v>
      </c>
      <c r="D83" s="26">
        <f ca="1">IFERROR(__xludf.DUMMYFUNCTION("""COMPUTED_VALUE"""),1)</f>
        <v>1</v>
      </c>
      <c r="E83" s="26" t="str">
        <f ca="1">IFERROR(__xludf.DUMMYFUNCTION("""COMPUTED_VALUE"""),"")</f>
        <v/>
      </c>
      <c r="F83" s="28" t="str">
        <f ca="1">IFERROR(__xludf.DUMMYFUNCTION("""COMPUTED_VALUE"""),"")</f>
        <v/>
      </c>
      <c r="G83" s="26">
        <f ca="1">IFERROR(__xludf.DUMMYFUNCTION("""COMPUTED_VALUE"""),1)</f>
        <v>1</v>
      </c>
      <c r="H83" s="26" t="str">
        <f ca="1">IFERROR(__xludf.DUMMYFUNCTION("""COMPUTED_VALUE"""),"")</f>
        <v/>
      </c>
      <c r="I83" s="26" t="str">
        <f ca="1">IFERROR(__xludf.DUMMYFUNCTION("""COMPUTED_VALUE"""),"")</f>
        <v/>
      </c>
      <c r="J83" s="26" t="str">
        <f ca="1">IFERROR(__xludf.DUMMYFUNCTION("""COMPUTED_VALUE"""),"")</f>
        <v/>
      </c>
      <c r="K83" s="26" t="str">
        <f ca="1">IFERROR(__xludf.DUMMYFUNCTION("""COMPUTED_VALUE"""),"")</f>
        <v/>
      </c>
      <c r="L83" s="27" t="str">
        <f ca="1">IFERROR(__xludf.DUMMYFUNCTION("""COMPUTED_VALUE"""),"")</f>
        <v/>
      </c>
      <c r="M83" s="26" t="str">
        <f ca="1">IFERROR(__xludf.DUMMYFUNCTION("""COMPUTED_VALUE"""),"")</f>
        <v/>
      </c>
      <c r="N83" s="26" t="str">
        <f ca="1">IFERROR(__xludf.DUMMYFUNCTION("""COMPUTED_VALUE"""),"")</f>
        <v/>
      </c>
      <c r="O83" s="22" t="str">
        <f ca="1">IFERROR(__xludf.DUMMYFUNCTION("""COMPUTED_VALUE"""),"")</f>
        <v/>
      </c>
      <c r="P83" s="22"/>
      <c r="Q83" s="22"/>
      <c r="R83" s="22"/>
      <c r="S83" s="22"/>
      <c r="T83" s="22"/>
      <c r="U83" s="22"/>
      <c r="V83" s="22"/>
      <c r="W83" s="22"/>
      <c r="X83" s="22"/>
      <c r="Y83" s="22"/>
    </row>
    <row r="84" spans="1:25" ht="14.25">
      <c r="A84" s="21" t="str">
        <f ca="1">IFERROR(__xludf.DUMMYFUNCTION("""COMPUTED_VALUE"""),"王若梅")</f>
        <v>王若梅</v>
      </c>
      <c r="B84" s="22" t="str">
        <f ca="1">IFERROR(__xludf.DUMMYFUNCTION("""COMPUTED_VALUE"""),"信")</f>
        <v>信</v>
      </c>
      <c r="C84" s="22" t="str">
        <f ca="1">IFERROR(__xludf.DUMMYFUNCTION("""COMPUTED_VALUE"""),"台灣")</f>
        <v>台灣</v>
      </c>
      <c r="D84" s="26" t="str">
        <f ca="1">IFERROR(__xludf.DUMMYFUNCTION("""COMPUTED_VALUE"""),"")</f>
        <v/>
      </c>
      <c r="E84" s="26" t="str">
        <f ca="1">IFERROR(__xludf.DUMMYFUNCTION("""COMPUTED_VALUE"""),"")</f>
        <v/>
      </c>
      <c r="F84" s="28" t="str">
        <f ca="1">IFERROR(__xludf.DUMMYFUNCTION("""COMPUTED_VALUE"""),"")</f>
        <v/>
      </c>
      <c r="G84" s="26" t="str">
        <f ca="1">IFERROR(__xludf.DUMMYFUNCTION("""COMPUTED_VALUE"""),"")</f>
        <v/>
      </c>
      <c r="H84" s="26" t="str">
        <f ca="1">IFERROR(__xludf.DUMMYFUNCTION("""COMPUTED_VALUE"""),"")</f>
        <v/>
      </c>
      <c r="I84" s="26" t="str">
        <f ca="1">IFERROR(__xludf.DUMMYFUNCTION("""COMPUTED_VALUE"""),"")</f>
        <v/>
      </c>
      <c r="J84" s="26" t="str">
        <f ca="1">IFERROR(__xludf.DUMMYFUNCTION("""COMPUTED_VALUE"""),"")</f>
        <v/>
      </c>
      <c r="K84" s="26" t="str">
        <f ca="1">IFERROR(__xludf.DUMMYFUNCTION("""COMPUTED_VALUE"""),"")</f>
        <v/>
      </c>
      <c r="L84" s="27" t="str">
        <f ca="1">IFERROR(__xludf.DUMMYFUNCTION("""COMPUTED_VALUE"""),"")</f>
        <v/>
      </c>
      <c r="M84" s="26" t="str">
        <f ca="1">IFERROR(__xludf.DUMMYFUNCTION("""COMPUTED_VALUE"""),"")</f>
        <v/>
      </c>
      <c r="N84" s="26">
        <f ca="1">IFERROR(__xludf.DUMMYFUNCTION("""COMPUTED_VALUE"""),2)</f>
        <v>2</v>
      </c>
      <c r="O84" s="22" t="str">
        <f ca="1">IFERROR(__xludf.DUMMYFUNCTION("""COMPUTED_VALUE"""),"C")</f>
        <v>C</v>
      </c>
      <c r="P84" s="22"/>
      <c r="Q84" s="22"/>
      <c r="R84" s="22"/>
      <c r="S84" s="22"/>
      <c r="T84" s="22"/>
      <c r="U84" s="22"/>
      <c r="V84" s="22"/>
      <c r="W84" s="22"/>
      <c r="X84" s="22"/>
      <c r="Y84" s="22"/>
    </row>
    <row r="85" spans="1:25" ht="14.25">
      <c r="A85" s="21" t="str">
        <f ca="1">IFERROR(__xludf.DUMMYFUNCTION("""COMPUTED_VALUE"""),"畢德蘭")</f>
        <v>畢德蘭</v>
      </c>
      <c r="B85" s="22" t="str">
        <f ca="1">IFERROR(__xludf.DUMMYFUNCTION("""COMPUTED_VALUE"""),"信")</f>
        <v>信</v>
      </c>
      <c r="C85" s="22" t="str">
        <f ca="1">IFERROR(__xludf.DUMMYFUNCTION("""COMPUTED_VALUE"""),"美國")</f>
        <v>美國</v>
      </c>
      <c r="D85" s="26">
        <f ca="1">IFERROR(__xludf.DUMMYFUNCTION("""COMPUTED_VALUE"""),4)</f>
        <v>4</v>
      </c>
      <c r="E85" s="26" t="str">
        <f ca="1">IFERROR(__xludf.DUMMYFUNCTION("""COMPUTED_VALUE"""),"")</f>
        <v/>
      </c>
      <c r="F85" s="28" t="str">
        <f ca="1">IFERROR(__xludf.DUMMYFUNCTION("""COMPUTED_VALUE"""),"")</f>
        <v/>
      </c>
      <c r="G85" s="26" t="str">
        <f ca="1">IFERROR(__xludf.DUMMYFUNCTION("""COMPUTED_VALUE"""),"")</f>
        <v/>
      </c>
      <c r="H85" s="26">
        <f ca="1">IFERROR(__xludf.DUMMYFUNCTION("""COMPUTED_VALUE"""),2)</f>
        <v>2</v>
      </c>
      <c r="I85" s="26" t="str">
        <f ca="1">IFERROR(__xludf.DUMMYFUNCTION("""COMPUTED_VALUE"""),"B")</f>
        <v>B</v>
      </c>
      <c r="J85" s="26">
        <f ca="1">IFERROR(__xludf.DUMMYFUNCTION("""COMPUTED_VALUE"""),2)</f>
        <v>2</v>
      </c>
      <c r="K85" s="26">
        <f ca="1">IFERROR(__xludf.DUMMYFUNCTION("""COMPUTED_VALUE"""),0)</f>
        <v>0</v>
      </c>
      <c r="L85" s="27" t="str">
        <f ca="1">IFERROR(__xludf.DUMMYFUNCTION("""COMPUTED_VALUE"""),"")</f>
        <v/>
      </c>
      <c r="M85" s="26" t="str">
        <f ca="1">IFERROR(__xludf.DUMMYFUNCTION("""COMPUTED_VALUE"""),"")</f>
        <v/>
      </c>
      <c r="N85" s="26">
        <f ca="1">IFERROR(__xludf.DUMMYFUNCTION("""COMPUTED_VALUE"""),2)</f>
        <v>2</v>
      </c>
      <c r="O85" s="22" t="str">
        <f ca="1">IFERROR(__xludf.DUMMYFUNCTION("""COMPUTED_VALUE"""),"A")</f>
        <v>A</v>
      </c>
      <c r="P85" s="22"/>
      <c r="Q85" s="22"/>
      <c r="R85" s="22"/>
      <c r="S85" s="22"/>
      <c r="T85" s="22"/>
      <c r="U85" s="22"/>
      <c r="V85" s="22"/>
      <c r="W85" s="22"/>
      <c r="X85" s="22"/>
      <c r="Y85" s="22"/>
    </row>
    <row r="86" spans="1:25" ht="14.25">
      <c r="A86" s="21" t="str">
        <f ca="1">IFERROR(__xludf.DUMMYFUNCTION("""COMPUTED_VALUE"""),"童嘉儀")</f>
        <v>童嘉儀</v>
      </c>
      <c r="B86" s="22" t="str">
        <f ca="1">IFERROR(__xludf.DUMMYFUNCTION("""COMPUTED_VALUE"""),"信")</f>
        <v>信</v>
      </c>
      <c r="C86" s="22" t="str">
        <f ca="1">IFERROR(__xludf.DUMMYFUNCTION("""COMPUTED_VALUE"""),"美國")</f>
        <v>美國</v>
      </c>
      <c r="D86" s="26">
        <f ca="1">IFERROR(__xludf.DUMMYFUNCTION("""COMPUTED_VALUE"""),2)</f>
        <v>2</v>
      </c>
      <c r="E86" s="26">
        <f ca="1">IFERROR(__xludf.DUMMYFUNCTION("""COMPUTED_VALUE"""),5)</f>
        <v>5</v>
      </c>
      <c r="F86" s="28" t="str">
        <f ca="1">IFERROR(__xludf.DUMMYFUNCTION("""COMPUTED_VALUE"""),"美金 $89")</f>
        <v>美金 $89</v>
      </c>
      <c r="G86" s="26" t="str">
        <f ca="1">IFERROR(__xludf.DUMMYFUNCTION("""COMPUTED_VALUE"""),"")</f>
        <v/>
      </c>
      <c r="H86" s="26" t="str">
        <f ca="1">IFERROR(__xludf.DUMMYFUNCTION("""COMPUTED_VALUE"""),"")</f>
        <v/>
      </c>
      <c r="I86" s="26" t="str">
        <f ca="1">IFERROR(__xludf.DUMMYFUNCTION("""COMPUTED_VALUE"""),"")</f>
        <v/>
      </c>
      <c r="J86" s="26" t="str">
        <f ca="1">IFERROR(__xludf.DUMMYFUNCTION("""COMPUTED_VALUE"""),"")</f>
        <v/>
      </c>
      <c r="K86" s="26" t="str">
        <f ca="1">IFERROR(__xludf.DUMMYFUNCTION("""COMPUTED_VALUE"""),"")</f>
        <v/>
      </c>
      <c r="L86" s="27" t="str">
        <f ca="1">IFERROR(__xludf.DUMMYFUNCTION("""COMPUTED_VALUE"""),"")</f>
        <v/>
      </c>
      <c r="M86" s="26">
        <f ca="1">IFERROR(__xludf.DUMMYFUNCTION("""COMPUTED_VALUE"""),1)</f>
        <v>1</v>
      </c>
      <c r="N86" s="26">
        <f ca="1">IFERROR(__xludf.DUMMYFUNCTION("""COMPUTED_VALUE"""),1)</f>
        <v>1</v>
      </c>
      <c r="O86" s="22" t="str">
        <f ca="1">IFERROR(__xludf.DUMMYFUNCTION("""COMPUTED_VALUE"""),"C")</f>
        <v>C</v>
      </c>
      <c r="P86" s="22"/>
      <c r="Q86" s="22"/>
      <c r="R86" s="22"/>
      <c r="S86" s="22"/>
      <c r="T86" s="22"/>
      <c r="U86" s="22"/>
      <c r="V86" s="22"/>
      <c r="W86" s="22"/>
      <c r="X86" s="22"/>
      <c r="Y86" s="22"/>
    </row>
    <row r="87" spans="1:25" ht="14.25">
      <c r="A87" s="21" t="str">
        <f ca="1">IFERROR(__xludf.DUMMYFUNCTION("""COMPUTED_VALUE"""),"葉雪暉")</f>
        <v>葉雪暉</v>
      </c>
      <c r="B87" s="22" t="str">
        <f ca="1">IFERROR(__xludf.DUMMYFUNCTION("""COMPUTED_VALUE"""),"信")</f>
        <v>信</v>
      </c>
      <c r="C87" s="22" t="str">
        <f ca="1">IFERROR(__xludf.DUMMYFUNCTION("""COMPUTED_VALUE"""),"台灣")</f>
        <v>台灣</v>
      </c>
      <c r="D87" s="22"/>
      <c r="E87" s="26" t="str">
        <f ca="1">IFERROR(__xludf.DUMMYFUNCTION("""COMPUTED_VALUE"""),"")</f>
        <v/>
      </c>
      <c r="F87" s="28" t="str">
        <f ca="1">IFERROR(__xludf.DUMMYFUNCTION("""COMPUTED_VALUE"""),"")</f>
        <v/>
      </c>
      <c r="G87" s="26" t="str">
        <f ca="1">IFERROR(__xludf.DUMMYFUNCTION("""COMPUTED_VALUE"""),"")</f>
        <v/>
      </c>
      <c r="H87" s="26" t="str">
        <f ca="1">IFERROR(__xludf.DUMMYFUNCTION("""COMPUTED_VALUE"""),"")</f>
        <v/>
      </c>
      <c r="I87" s="26" t="str">
        <f ca="1">IFERROR(__xludf.DUMMYFUNCTION("""COMPUTED_VALUE"""),"")</f>
        <v/>
      </c>
      <c r="J87" s="26" t="str">
        <f ca="1">IFERROR(__xludf.DUMMYFUNCTION("""COMPUTED_VALUE"""),"")</f>
        <v/>
      </c>
      <c r="K87" s="26" t="str">
        <f ca="1">IFERROR(__xludf.DUMMYFUNCTION("""COMPUTED_VALUE"""),"")</f>
        <v/>
      </c>
      <c r="L87" s="27" t="str">
        <f ca="1">IFERROR(__xludf.DUMMYFUNCTION("""COMPUTED_VALUE"""),"")</f>
        <v/>
      </c>
      <c r="M87" s="26" t="str">
        <f ca="1">IFERROR(__xludf.DUMMYFUNCTION("""COMPUTED_VALUE"""),"")</f>
        <v/>
      </c>
      <c r="N87" s="26" t="str">
        <f ca="1">IFERROR(__xludf.DUMMYFUNCTION("""COMPUTED_VALUE"""),"")</f>
        <v/>
      </c>
      <c r="O87" s="22" t="str">
        <f ca="1">IFERROR(__xludf.DUMMYFUNCTION("""COMPUTED_VALUE"""),"")</f>
        <v/>
      </c>
      <c r="P87" s="22"/>
      <c r="Q87" s="22"/>
      <c r="R87" s="22"/>
      <c r="S87" s="22"/>
      <c r="T87" s="22"/>
      <c r="U87" s="22"/>
      <c r="V87" s="22"/>
      <c r="W87" s="22"/>
      <c r="X87" s="22"/>
      <c r="Y87" s="22"/>
    </row>
    <row r="88" spans="1:25" ht="14.25">
      <c r="A88" s="21" t="str">
        <f ca="1">IFERROR(__xludf.DUMMYFUNCTION("""COMPUTED_VALUE"""),"蘇彩足")</f>
        <v>蘇彩足</v>
      </c>
      <c r="B88" s="22" t="str">
        <f ca="1">IFERROR(__xludf.DUMMYFUNCTION("""COMPUTED_VALUE"""),"信")</f>
        <v>信</v>
      </c>
      <c r="C88" s="22" t="str">
        <f ca="1">IFERROR(__xludf.DUMMYFUNCTION("""COMPUTED_VALUE"""),"台灣")</f>
        <v>台灣</v>
      </c>
      <c r="D88" s="22"/>
      <c r="E88" s="26" t="str">
        <f ca="1">IFERROR(__xludf.DUMMYFUNCTION("""COMPUTED_VALUE"""),"")</f>
        <v/>
      </c>
      <c r="F88" s="28" t="str">
        <f ca="1">IFERROR(__xludf.DUMMYFUNCTION("""COMPUTED_VALUE"""),"")</f>
        <v/>
      </c>
      <c r="G88" s="26" t="str">
        <f ca="1">IFERROR(__xludf.DUMMYFUNCTION("""COMPUTED_VALUE"""),"")</f>
        <v/>
      </c>
      <c r="H88" s="26" t="str">
        <f ca="1">IFERROR(__xludf.DUMMYFUNCTION("""COMPUTED_VALUE"""),"")</f>
        <v/>
      </c>
      <c r="I88" s="26" t="str">
        <f ca="1">IFERROR(__xludf.DUMMYFUNCTION("""COMPUTED_VALUE"""),"")</f>
        <v/>
      </c>
      <c r="J88" s="26" t="str">
        <f ca="1">IFERROR(__xludf.DUMMYFUNCTION("""COMPUTED_VALUE"""),"")</f>
        <v/>
      </c>
      <c r="K88" s="26" t="str">
        <f ca="1">IFERROR(__xludf.DUMMYFUNCTION("""COMPUTED_VALUE"""),"")</f>
        <v/>
      </c>
      <c r="L88" s="27" t="str">
        <f ca="1">IFERROR(__xludf.DUMMYFUNCTION("""COMPUTED_VALUE"""),"")</f>
        <v/>
      </c>
      <c r="M88" s="26" t="str">
        <f ca="1">IFERROR(__xludf.DUMMYFUNCTION("""COMPUTED_VALUE"""),"")</f>
        <v/>
      </c>
      <c r="N88" s="26" t="str">
        <f ca="1">IFERROR(__xludf.DUMMYFUNCTION("""COMPUTED_VALUE"""),"")</f>
        <v/>
      </c>
      <c r="O88" s="22" t="str">
        <f ca="1">IFERROR(__xludf.DUMMYFUNCTION("""COMPUTED_VALUE"""),"")</f>
        <v/>
      </c>
      <c r="P88" s="22"/>
      <c r="Q88" s="22"/>
      <c r="R88" s="22"/>
      <c r="S88" s="22"/>
      <c r="T88" s="22"/>
      <c r="U88" s="22"/>
      <c r="V88" s="22"/>
      <c r="W88" s="22"/>
      <c r="X88" s="22"/>
      <c r="Y88" s="22"/>
    </row>
    <row r="89" spans="1:25" ht="14.25">
      <c r="A89" s="21" t="str">
        <f ca="1">IFERROR(__xludf.DUMMYFUNCTION("""COMPUTED_VALUE"""),"蘇玲")</f>
        <v>蘇玲</v>
      </c>
      <c r="B89" s="22" t="str">
        <f ca="1">IFERROR(__xludf.DUMMYFUNCTION("""COMPUTED_VALUE"""),"信")</f>
        <v>信</v>
      </c>
      <c r="C89" s="22" t="str">
        <f ca="1">IFERROR(__xludf.DUMMYFUNCTION("""COMPUTED_VALUE"""),"美國")</f>
        <v>美國</v>
      </c>
      <c r="D89" s="26">
        <f ca="1">IFERROR(__xludf.DUMMYFUNCTION("""COMPUTED_VALUE"""),2)</f>
        <v>2</v>
      </c>
      <c r="E89" s="26" t="str">
        <f ca="1">IFERROR(__xludf.DUMMYFUNCTION("""COMPUTED_VALUE"""),"")</f>
        <v/>
      </c>
      <c r="F89" s="28" t="str">
        <f ca="1">IFERROR(__xludf.DUMMYFUNCTION("""COMPUTED_VALUE"""),"")</f>
        <v/>
      </c>
      <c r="G89" s="26" t="str">
        <f ca="1">IFERROR(__xludf.DUMMYFUNCTION("""COMPUTED_VALUE"""),"")</f>
        <v/>
      </c>
      <c r="H89" s="26">
        <f ca="1">IFERROR(__xludf.DUMMYFUNCTION("""COMPUTED_VALUE"""),2)</f>
        <v>2</v>
      </c>
      <c r="I89" s="26" t="str">
        <f ca="1">IFERROR(__xludf.DUMMYFUNCTION("""COMPUTED_VALUE"""),"B")</f>
        <v>B</v>
      </c>
      <c r="J89" s="26">
        <f ca="1">IFERROR(__xludf.DUMMYFUNCTION("""COMPUTED_VALUE"""),0)</f>
        <v>0</v>
      </c>
      <c r="K89" s="26">
        <f ca="1">IFERROR(__xludf.DUMMYFUNCTION("""COMPUTED_VALUE"""),0)</f>
        <v>0</v>
      </c>
      <c r="L89" s="27" t="str">
        <f ca="1">IFERROR(__xludf.DUMMYFUNCTION("""COMPUTED_VALUE"""),"")</f>
        <v/>
      </c>
      <c r="M89" s="26" t="str">
        <f ca="1">IFERROR(__xludf.DUMMYFUNCTION("""COMPUTED_VALUE"""),"")</f>
        <v/>
      </c>
      <c r="N89" s="26" t="str">
        <f ca="1">IFERROR(__xludf.DUMMYFUNCTION("""COMPUTED_VALUE"""),"")</f>
        <v/>
      </c>
      <c r="O89" s="22" t="str">
        <f ca="1">IFERROR(__xludf.DUMMYFUNCTION("""COMPUTED_VALUE"""),"")</f>
        <v/>
      </c>
      <c r="P89" s="22"/>
      <c r="Q89" s="22"/>
      <c r="R89" s="22"/>
      <c r="S89" s="22"/>
      <c r="T89" s="22"/>
      <c r="U89" s="22"/>
      <c r="V89" s="22"/>
      <c r="W89" s="22"/>
      <c r="X89" s="22"/>
      <c r="Y89" s="22"/>
    </row>
    <row r="90" spans="1:25" ht="14.25">
      <c r="A90" s="21" t="str">
        <f ca="1">IFERROR(__xludf.DUMMYFUNCTION("""COMPUTED_VALUE"""),"許玉櫻")</f>
        <v>許玉櫻</v>
      </c>
      <c r="B90" s="22" t="str">
        <f ca="1">IFERROR(__xludf.DUMMYFUNCTION("""COMPUTED_VALUE"""),"信")</f>
        <v>信</v>
      </c>
      <c r="C90" s="22" t="str">
        <f ca="1">IFERROR(__xludf.DUMMYFUNCTION("""COMPUTED_VALUE"""),"台灣")</f>
        <v>台灣</v>
      </c>
      <c r="D90" s="26">
        <f ca="1">IFERROR(__xludf.DUMMYFUNCTION("""COMPUTED_VALUE"""),1)</f>
        <v>1</v>
      </c>
      <c r="E90" s="26" t="str">
        <f ca="1">IFERROR(__xludf.DUMMYFUNCTION("""COMPUTED_VALUE"""),"")</f>
        <v/>
      </c>
      <c r="F90" s="28" t="str">
        <f ca="1">IFERROR(__xludf.DUMMYFUNCTION("""COMPUTED_VALUE"""),"")</f>
        <v/>
      </c>
      <c r="G90" s="26" t="str">
        <f ca="1">IFERROR(__xludf.DUMMYFUNCTION("""COMPUTED_VALUE"""),"")</f>
        <v/>
      </c>
      <c r="H90" s="22"/>
      <c r="I90" s="22"/>
      <c r="J90" s="26">
        <f ca="1">IFERROR(__xludf.DUMMYFUNCTION("""COMPUTED_VALUE"""),0)</f>
        <v>0</v>
      </c>
      <c r="K90" s="26">
        <f ca="1">IFERROR(__xludf.DUMMYFUNCTION("""COMPUTED_VALUE"""),1)</f>
        <v>1</v>
      </c>
      <c r="L90" s="27" t="str">
        <f ca="1">IFERROR(__xludf.DUMMYFUNCTION("""COMPUTED_VALUE"""),"候補")</f>
        <v>候補</v>
      </c>
      <c r="M90" s="26" t="str">
        <f ca="1">IFERROR(__xludf.DUMMYFUNCTION("""COMPUTED_VALUE"""),"")</f>
        <v/>
      </c>
      <c r="N90" s="26" t="str">
        <f ca="1">IFERROR(__xludf.DUMMYFUNCTION("""COMPUTED_VALUE"""),"")</f>
        <v/>
      </c>
      <c r="O90" s="22" t="str">
        <f ca="1">IFERROR(__xludf.DUMMYFUNCTION("""COMPUTED_VALUE"""),"")</f>
        <v/>
      </c>
      <c r="P90" s="22"/>
      <c r="Q90" s="22"/>
      <c r="R90" s="22"/>
      <c r="S90" s="22"/>
      <c r="T90" s="22"/>
      <c r="U90" s="22"/>
      <c r="V90" s="22"/>
      <c r="W90" s="22"/>
      <c r="X90" s="22"/>
      <c r="Y90" s="22"/>
    </row>
    <row r="91" spans="1:25" ht="14.25">
      <c r="A91" s="21" t="str">
        <f ca="1">IFERROR(__xludf.DUMMYFUNCTION("""COMPUTED_VALUE"""),"詹麗珠")</f>
        <v>詹麗珠</v>
      </c>
      <c r="B91" s="22" t="str">
        <f ca="1">IFERROR(__xludf.DUMMYFUNCTION("""COMPUTED_VALUE"""),"信")</f>
        <v>信</v>
      </c>
      <c r="C91" s="22" t="str">
        <f ca="1">IFERROR(__xludf.DUMMYFUNCTION("""COMPUTED_VALUE"""),"台灣")</f>
        <v>台灣</v>
      </c>
      <c r="D91" s="26">
        <f ca="1">IFERROR(__xludf.DUMMYFUNCTION("""COMPUTED_VALUE"""),2)</f>
        <v>2</v>
      </c>
      <c r="E91" s="26">
        <f ca="1">IFERROR(__xludf.DUMMYFUNCTION("""COMPUTED_VALUE"""),1)</f>
        <v>1</v>
      </c>
      <c r="F91" s="28" t="str">
        <f ca="1">IFERROR(__xludf.DUMMYFUNCTION("""COMPUTED_VALUE"""),"台幣 $350")</f>
        <v>台幣 $350</v>
      </c>
      <c r="G91" s="26">
        <f ca="1">IFERROR(__xludf.DUMMYFUNCTION("""COMPUTED_VALUE"""),0)</f>
        <v>0</v>
      </c>
      <c r="H91" s="22"/>
      <c r="I91" s="22"/>
      <c r="J91" s="26">
        <f ca="1">IFERROR(__xludf.DUMMYFUNCTION("""COMPUTED_VALUE"""),0)</f>
        <v>0</v>
      </c>
      <c r="K91" s="26">
        <f ca="1">IFERROR(__xludf.DUMMYFUNCTION("""COMPUTED_VALUE"""),1)</f>
        <v>1</v>
      </c>
      <c r="L91" s="27">
        <f ca="1">IFERROR(__xludf.DUMMYFUNCTION("""COMPUTED_VALUE"""),45958)</f>
        <v>45958</v>
      </c>
      <c r="M91" s="26" t="str">
        <f ca="1">IFERROR(__xludf.DUMMYFUNCTION("""COMPUTED_VALUE"""),"")</f>
        <v/>
      </c>
      <c r="N91" s="26">
        <f ca="1">IFERROR(__xludf.DUMMYFUNCTION("""COMPUTED_VALUE"""),2)</f>
        <v>2</v>
      </c>
      <c r="O91" s="22" t="str">
        <f ca="1">IFERROR(__xludf.DUMMYFUNCTION("""COMPUTED_VALUE"""),"A")</f>
        <v>A</v>
      </c>
      <c r="P91" s="22"/>
      <c r="Q91" s="22"/>
      <c r="R91" s="22"/>
      <c r="S91" s="22"/>
      <c r="T91" s="22"/>
      <c r="U91" s="22"/>
      <c r="V91" s="22"/>
      <c r="W91" s="22"/>
      <c r="X91" s="22"/>
      <c r="Y91" s="22"/>
    </row>
    <row r="92" spans="1:25" ht="14.25">
      <c r="A92" s="21" t="str">
        <f ca="1">IFERROR(__xludf.DUMMYFUNCTION("""COMPUTED_VALUE"""),"郭燕婉")</f>
        <v>郭燕婉</v>
      </c>
      <c r="B92" s="22" t="str">
        <f ca="1">IFERROR(__xludf.DUMMYFUNCTION("""COMPUTED_VALUE"""),"信")</f>
        <v>信</v>
      </c>
      <c r="C92" s="22" t="str">
        <f ca="1">IFERROR(__xludf.DUMMYFUNCTION("""COMPUTED_VALUE"""),"台灣")</f>
        <v>台灣</v>
      </c>
      <c r="D92" s="26">
        <f ca="1">IFERROR(__xludf.DUMMYFUNCTION("""COMPUTED_VALUE"""),1)</f>
        <v>1</v>
      </c>
      <c r="E92" s="26" t="str">
        <f ca="1">IFERROR(__xludf.DUMMYFUNCTION("""COMPUTED_VALUE"""),"")</f>
        <v/>
      </c>
      <c r="F92" s="28" t="str">
        <f ca="1">IFERROR(__xludf.DUMMYFUNCTION("""COMPUTED_VALUE"""),"")</f>
        <v/>
      </c>
      <c r="G92" s="26" t="str">
        <f ca="1">IFERROR(__xludf.DUMMYFUNCTION("""COMPUTED_VALUE"""),"")</f>
        <v/>
      </c>
      <c r="H92" s="22"/>
      <c r="I92" s="22"/>
      <c r="J92" s="26">
        <f ca="1">IFERROR(__xludf.DUMMYFUNCTION("""COMPUTED_VALUE"""),0)</f>
        <v>0</v>
      </c>
      <c r="K92" s="26">
        <f ca="1">IFERROR(__xludf.DUMMYFUNCTION("""COMPUTED_VALUE"""),1)</f>
        <v>1</v>
      </c>
      <c r="L92" s="27">
        <f ca="1">IFERROR(__xludf.DUMMYFUNCTION("""COMPUTED_VALUE"""),45976)</f>
        <v>45976</v>
      </c>
      <c r="M92" s="26" t="str">
        <f ca="1">IFERROR(__xludf.DUMMYFUNCTION("""COMPUTED_VALUE"""),"")</f>
        <v/>
      </c>
      <c r="N92" s="26" t="str">
        <f ca="1">IFERROR(__xludf.DUMMYFUNCTION("""COMPUTED_VALUE"""),"")</f>
        <v/>
      </c>
      <c r="O92" s="22" t="str">
        <f ca="1">IFERROR(__xludf.DUMMYFUNCTION("""COMPUTED_VALUE"""),"")</f>
        <v/>
      </c>
      <c r="P92" s="22"/>
      <c r="Q92" s="22"/>
      <c r="R92" s="22"/>
      <c r="S92" s="22"/>
      <c r="T92" s="22"/>
      <c r="U92" s="22"/>
      <c r="V92" s="22"/>
      <c r="W92" s="22"/>
      <c r="X92" s="22"/>
      <c r="Y92" s="22"/>
    </row>
    <row r="93" spans="1:25" ht="14.25">
      <c r="A93" s="21" t="str">
        <f ca="1">IFERROR(__xludf.DUMMYFUNCTION("""COMPUTED_VALUE"""),"顏妙桂")</f>
        <v>顏妙桂</v>
      </c>
      <c r="B93" s="22" t="str">
        <f ca="1">IFERROR(__xludf.DUMMYFUNCTION("""COMPUTED_VALUE"""),"信")</f>
        <v>信</v>
      </c>
      <c r="C93" s="22" t="str">
        <f ca="1">IFERROR(__xludf.DUMMYFUNCTION("""COMPUTED_VALUE"""),"台灣")</f>
        <v>台灣</v>
      </c>
      <c r="D93" s="26">
        <f ca="1">IFERROR(__xludf.DUMMYFUNCTION("""COMPUTED_VALUE"""),1)</f>
        <v>1</v>
      </c>
      <c r="E93" s="26" t="str">
        <f ca="1">IFERROR(__xludf.DUMMYFUNCTION("""COMPUTED_VALUE"""),"")</f>
        <v/>
      </c>
      <c r="F93" s="28" t="str">
        <f ca="1">IFERROR(__xludf.DUMMYFUNCTION("""COMPUTED_VALUE"""),"")</f>
        <v/>
      </c>
      <c r="G93" s="26" t="str">
        <f ca="1">IFERROR(__xludf.DUMMYFUNCTION("""COMPUTED_VALUE"""),"")</f>
        <v/>
      </c>
      <c r="H93" s="26" t="str">
        <f ca="1">IFERROR(__xludf.DUMMYFUNCTION("""COMPUTED_VALUE"""),"")</f>
        <v/>
      </c>
      <c r="I93" s="26" t="str">
        <f ca="1">IFERROR(__xludf.DUMMYFUNCTION("""COMPUTED_VALUE"""),"")</f>
        <v/>
      </c>
      <c r="J93" s="26" t="str">
        <f ca="1">IFERROR(__xludf.DUMMYFUNCTION("""COMPUTED_VALUE"""),"")</f>
        <v/>
      </c>
      <c r="K93" s="26" t="str">
        <f ca="1">IFERROR(__xludf.DUMMYFUNCTION("""COMPUTED_VALUE"""),"")</f>
        <v/>
      </c>
      <c r="L93" s="27" t="str">
        <f ca="1">IFERROR(__xludf.DUMMYFUNCTION("""COMPUTED_VALUE"""),"")</f>
        <v/>
      </c>
      <c r="M93" s="26" t="str">
        <f ca="1">IFERROR(__xludf.DUMMYFUNCTION("""COMPUTED_VALUE"""),"")</f>
        <v/>
      </c>
      <c r="N93" s="26" t="str">
        <f ca="1">IFERROR(__xludf.DUMMYFUNCTION("""COMPUTED_VALUE"""),"")</f>
        <v/>
      </c>
      <c r="O93" s="22" t="str">
        <f ca="1">IFERROR(__xludf.DUMMYFUNCTION("""COMPUTED_VALUE"""),"")</f>
        <v/>
      </c>
      <c r="P93" s="22"/>
      <c r="Q93" s="22"/>
      <c r="R93" s="22"/>
      <c r="S93" s="22"/>
      <c r="T93" s="22"/>
      <c r="U93" s="22"/>
      <c r="V93" s="22"/>
      <c r="W93" s="22"/>
      <c r="X93" s="22"/>
      <c r="Y93" s="22"/>
    </row>
    <row r="94" spans="1:25" ht="14.25">
      <c r="A94" s="21" t="str">
        <f ca="1">IFERROR(__xludf.DUMMYFUNCTION("""COMPUTED_VALUE"""),"高維清")</f>
        <v>高維清</v>
      </c>
      <c r="B94" s="22" t="str">
        <f ca="1">IFERROR(__xludf.DUMMYFUNCTION("""COMPUTED_VALUE"""),"信")</f>
        <v>信</v>
      </c>
      <c r="C94" s="22" t="str">
        <f ca="1">IFERROR(__xludf.DUMMYFUNCTION("""COMPUTED_VALUE"""),"美國")</f>
        <v>美國</v>
      </c>
      <c r="D94" s="26">
        <f ca="1">IFERROR(__xludf.DUMMYFUNCTION("""COMPUTED_VALUE"""),2)</f>
        <v>2</v>
      </c>
      <c r="E94" s="26" t="str">
        <f ca="1">IFERROR(__xludf.DUMMYFUNCTION("""COMPUTED_VALUE"""),"")</f>
        <v/>
      </c>
      <c r="F94" s="28" t="str">
        <f ca="1">IFERROR(__xludf.DUMMYFUNCTION("""COMPUTED_VALUE"""),"")</f>
        <v/>
      </c>
      <c r="G94" s="26" t="str">
        <f ca="1">IFERROR(__xludf.DUMMYFUNCTION("""COMPUTED_VALUE"""),"")</f>
        <v/>
      </c>
      <c r="H94" s="26" t="str">
        <f ca="1">IFERROR(__xludf.DUMMYFUNCTION("""COMPUTED_VALUE"""),"")</f>
        <v/>
      </c>
      <c r="I94" s="26" t="str">
        <f ca="1">IFERROR(__xludf.DUMMYFUNCTION("""COMPUTED_VALUE"""),"")</f>
        <v/>
      </c>
      <c r="J94" s="26" t="str">
        <f ca="1">IFERROR(__xludf.DUMMYFUNCTION("""COMPUTED_VALUE"""),"")</f>
        <v/>
      </c>
      <c r="K94" s="26" t="str">
        <f ca="1">IFERROR(__xludf.DUMMYFUNCTION("""COMPUTED_VALUE"""),"")</f>
        <v/>
      </c>
      <c r="L94" s="27" t="str">
        <f ca="1">IFERROR(__xludf.DUMMYFUNCTION("""COMPUTED_VALUE"""),"")</f>
        <v/>
      </c>
      <c r="M94" s="26" t="str">
        <f ca="1">IFERROR(__xludf.DUMMYFUNCTION("""COMPUTED_VALUE"""),"")</f>
        <v/>
      </c>
      <c r="N94" s="26" t="str">
        <f ca="1">IFERROR(__xludf.DUMMYFUNCTION("""COMPUTED_VALUE"""),"")</f>
        <v/>
      </c>
      <c r="O94" s="22" t="str">
        <f ca="1">IFERROR(__xludf.DUMMYFUNCTION("""COMPUTED_VALUE"""),"")</f>
        <v/>
      </c>
      <c r="P94" s="22"/>
      <c r="Q94" s="22"/>
      <c r="R94" s="22"/>
      <c r="S94" s="22"/>
      <c r="T94" s="22"/>
      <c r="U94" s="22"/>
      <c r="V94" s="22"/>
      <c r="W94" s="22"/>
      <c r="X94" s="22"/>
      <c r="Y94" s="22"/>
    </row>
    <row r="95" spans="1:25" ht="14.25">
      <c r="A95" s="21" t="str">
        <f ca="1">IFERROR(__xludf.DUMMYFUNCTION("""COMPUTED_VALUE"""),"劉若瑀")</f>
        <v>劉若瑀</v>
      </c>
      <c r="B95" s="22" t="str">
        <f ca="1">IFERROR(__xludf.DUMMYFUNCTION("""COMPUTED_VALUE"""),"義")</f>
        <v>義</v>
      </c>
      <c r="C95" s="22" t="str">
        <f ca="1">IFERROR(__xludf.DUMMYFUNCTION("""COMPUTED_VALUE"""),"台灣")</f>
        <v>台灣</v>
      </c>
      <c r="D95" s="26">
        <f ca="1">IFERROR(__xludf.DUMMYFUNCTION("""COMPUTED_VALUE"""),1)</f>
        <v>1</v>
      </c>
      <c r="E95" s="26" t="str">
        <f ca="1">IFERROR(__xludf.DUMMYFUNCTION("""COMPUTED_VALUE"""),"")</f>
        <v/>
      </c>
      <c r="F95" s="28" t="str">
        <f ca="1">IFERROR(__xludf.DUMMYFUNCTION("""COMPUTED_VALUE"""),"")</f>
        <v/>
      </c>
      <c r="G95" s="26" t="str">
        <f ca="1">IFERROR(__xludf.DUMMYFUNCTION("""COMPUTED_VALUE"""),"")</f>
        <v/>
      </c>
      <c r="H95" s="26" t="str">
        <f ca="1">IFERROR(__xludf.DUMMYFUNCTION("""COMPUTED_VALUE"""),"")</f>
        <v/>
      </c>
      <c r="I95" s="26" t="str">
        <f ca="1">IFERROR(__xludf.DUMMYFUNCTION("""COMPUTED_VALUE"""),"")</f>
        <v/>
      </c>
      <c r="J95" s="26" t="str">
        <f ca="1">IFERROR(__xludf.DUMMYFUNCTION("""COMPUTED_VALUE"""),"")</f>
        <v/>
      </c>
      <c r="K95" s="26" t="str">
        <f ca="1">IFERROR(__xludf.DUMMYFUNCTION("""COMPUTED_VALUE"""),"")</f>
        <v/>
      </c>
      <c r="L95" s="27" t="str">
        <f ca="1">IFERROR(__xludf.DUMMYFUNCTION("""COMPUTED_VALUE"""),"")</f>
        <v/>
      </c>
      <c r="M95" s="26" t="str">
        <f ca="1">IFERROR(__xludf.DUMMYFUNCTION("""COMPUTED_VALUE"""),"")</f>
        <v/>
      </c>
      <c r="N95" s="26" t="str">
        <f ca="1">IFERROR(__xludf.DUMMYFUNCTION("""COMPUTED_VALUE"""),"")</f>
        <v/>
      </c>
      <c r="O95" s="22" t="str">
        <f ca="1">IFERROR(__xludf.DUMMYFUNCTION("""COMPUTED_VALUE"""),"")</f>
        <v/>
      </c>
      <c r="P95" s="22"/>
      <c r="Q95" s="22"/>
      <c r="R95" s="22"/>
      <c r="S95" s="22"/>
      <c r="T95" s="22"/>
      <c r="U95" s="22"/>
      <c r="V95" s="22"/>
      <c r="W95" s="22"/>
      <c r="X95" s="22"/>
      <c r="Y95" s="22"/>
    </row>
    <row r="96" spans="1:25" ht="14.25">
      <c r="A96" s="21" t="str">
        <f ca="1">IFERROR(__xludf.DUMMYFUNCTION("""COMPUTED_VALUE"""),"吳慧蘭")</f>
        <v>吳慧蘭</v>
      </c>
      <c r="B96" s="22" t="str">
        <f ca="1">IFERROR(__xludf.DUMMYFUNCTION("""COMPUTED_VALUE"""),"義")</f>
        <v>義</v>
      </c>
      <c r="C96" s="22" t="str">
        <f ca="1">IFERROR(__xludf.DUMMYFUNCTION("""COMPUTED_VALUE"""),"台灣")</f>
        <v>台灣</v>
      </c>
      <c r="D96" s="26">
        <f ca="1">IFERROR(__xludf.DUMMYFUNCTION("""COMPUTED_VALUE"""),1)</f>
        <v>1</v>
      </c>
      <c r="E96" s="26" t="str">
        <f ca="1">IFERROR(__xludf.DUMMYFUNCTION("""COMPUTED_VALUE"""),"")</f>
        <v/>
      </c>
      <c r="F96" s="28" t="str">
        <f ca="1">IFERROR(__xludf.DUMMYFUNCTION("""COMPUTED_VALUE"""),"")</f>
        <v/>
      </c>
      <c r="G96" s="26" t="str">
        <f ca="1">IFERROR(__xludf.DUMMYFUNCTION("""COMPUTED_VALUE"""),"")</f>
        <v/>
      </c>
      <c r="H96" s="26" t="str">
        <f ca="1">IFERROR(__xludf.DUMMYFUNCTION("""COMPUTED_VALUE"""),"")</f>
        <v/>
      </c>
      <c r="I96" s="26" t="str">
        <f ca="1">IFERROR(__xludf.DUMMYFUNCTION("""COMPUTED_VALUE"""),"")</f>
        <v/>
      </c>
      <c r="J96" s="26" t="str">
        <f ca="1">IFERROR(__xludf.DUMMYFUNCTION("""COMPUTED_VALUE"""),"")</f>
        <v/>
      </c>
      <c r="K96" s="26" t="str">
        <f ca="1">IFERROR(__xludf.DUMMYFUNCTION("""COMPUTED_VALUE"""),"")</f>
        <v/>
      </c>
      <c r="L96" s="27" t="str">
        <f ca="1">IFERROR(__xludf.DUMMYFUNCTION("""COMPUTED_VALUE"""),"")</f>
        <v/>
      </c>
      <c r="M96" s="26" t="str">
        <f ca="1">IFERROR(__xludf.DUMMYFUNCTION("""COMPUTED_VALUE"""),"")</f>
        <v/>
      </c>
      <c r="N96" s="26" t="str">
        <f ca="1">IFERROR(__xludf.DUMMYFUNCTION("""COMPUTED_VALUE"""),"")</f>
        <v/>
      </c>
      <c r="O96" s="22" t="str">
        <f ca="1">IFERROR(__xludf.DUMMYFUNCTION("""COMPUTED_VALUE"""),"")</f>
        <v/>
      </c>
      <c r="P96" s="22"/>
      <c r="Q96" s="22"/>
      <c r="R96" s="22"/>
      <c r="S96" s="22"/>
      <c r="T96" s="22"/>
      <c r="U96" s="22"/>
      <c r="V96" s="22"/>
      <c r="W96" s="22"/>
      <c r="X96" s="22"/>
      <c r="Y96" s="22"/>
    </row>
    <row r="97" spans="1:25" ht="14.25">
      <c r="A97" s="21" t="str">
        <f ca="1">IFERROR(__xludf.DUMMYFUNCTION("""COMPUTED_VALUE"""),"吳燕玲")</f>
        <v>吳燕玲</v>
      </c>
      <c r="B97" s="22" t="str">
        <f ca="1">IFERROR(__xludf.DUMMYFUNCTION("""COMPUTED_VALUE"""),"義")</f>
        <v>義</v>
      </c>
      <c r="C97" s="22" t="str">
        <f ca="1">IFERROR(__xludf.DUMMYFUNCTION("""COMPUTED_VALUE"""),"台灣")</f>
        <v>台灣</v>
      </c>
      <c r="D97" s="26">
        <f ca="1">IFERROR(__xludf.DUMMYFUNCTION("""COMPUTED_VALUE"""),1)</f>
        <v>1</v>
      </c>
      <c r="E97" s="26">
        <f ca="1">IFERROR(__xludf.DUMMYFUNCTION("""COMPUTED_VALUE"""),2)</f>
        <v>2</v>
      </c>
      <c r="F97" s="28" t="str">
        <f ca="1">IFERROR(__xludf.DUMMYFUNCTION("""COMPUTED_VALUE"""),"台幣 $1500")</f>
        <v>台幣 $1500</v>
      </c>
      <c r="G97" s="26" t="str">
        <f ca="1">IFERROR(__xludf.DUMMYFUNCTION("""COMPUTED_VALUE"""),"")</f>
        <v/>
      </c>
      <c r="H97" s="26" t="str">
        <f ca="1">IFERROR(__xludf.DUMMYFUNCTION("""COMPUTED_VALUE"""),"")</f>
        <v/>
      </c>
      <c r="I97" s="26" t="str">
        <f ca="1">IFERROR(__xludf.DUMMYFUNCTION("""COMPUTED_VALUE"""),"")</f>
        <v/>
      </c>
      <c r="J97" s="26" t="str">
        <f ca="1">IFERROR(__xludf.DUMMYFUNCTION("""COMPUTED_VALUE"""),"")</f>
        <v/>
      </c>
      <c r="K97" s="26" t="str">
        <f ca="1">IFERROR(__xludf.DUMMYFUNCTION("""COMPUTED_VALUE"""),"")</f>
        <v/>
      </c>
      <c r="L97" s="27" t="str">
        <f ca="1">IFERROR(__xludf.DUMMYFUNCTION("""COMPUTED_VALUE"""),"")</f>
        <v/>
      </c>
      <c r="M97" s="26" t="str">
        <f ca="1">IFERROR(__xludf.DUMMYFUNCTION("""COMPUTED_VALUE"""),"")</f>
        <v/>
      </c>
      <c r="N97" s="26">
        <f ca="1">IFERROR(__xludf.DUMMYFUNCTION("""COMPUTED_VALUE"""),3)</f>
        <v>3</v>
      </c>
      <c r="O97" s="22" t="str">
        <f ca="1">IFERROR(__xludf.DUMMYFUNCTION("""COMPUTED_VALUE"""),"C")</f>
        <v>C</v>
      </c>
      <c r="P97" s="22"/>
      <c r="Q97" s="22"/>
      <c r="R97" s="22"/>
      <c r="S97" s="22"/>
      <c r="T97" s="22"/>
      <c r="U97" s="22"/>
      <c r="V97" s="22"/>
      <c r="W97" s="22"/>
      <c r="X97" s="22"/>
      <c r="Y97" s="22"/>
    </row>
    <row r="98" spans="1:25" ht="14.25">
      <c r="A98" s="21" t="str">
        <f ca="1">IFERROR(__xludf.DUMMYFUNCTION("""COMPUTED_VALUE"""),"吳雪滿")</f>
        <v>吳雪滿</v>
      </c>
      <c r="B98" s="22" t="str">
        <f ca="1">IFERROR(__xludf.DUMMYFUNCTION("""COMPUTED_VALUE"""),"義")</f>
        <v>義</v>
      </c>
      <c r="C98" s="22" t="str">
        <f ca="1">IFERROR(__xludf.DUMMYFUNCTION("""COMPUTED_VALUE"""),"台灣")</f>
        <v>台灣</v>
      </c>
      <c r="D98" s="26">
        <f ca="1">IFERROR(__xludf.DUMMYFUNCTION("""COMPUTED_VALUE"""),1)</f>
        <v>1</v>
      </c>
      <c r="E98" s="26" t="str">
        <f ca="1">IFERROR(__xludf.DUMMYFUNCTION("""COMPUTED_VALUE"""),"")</f>
        <v/>
      </c>
      <c r="F98" s="28" t="str">
        <f ca="1">IFERROR(__xludf.DUMMYFUNCTION("""COMPUTED_VALUE"""),"")</f>
        <v/>
      </c>
      <c r="G98" s="26" t="str">
        <f ca="1">IFERROR(__xludf.DUMMYFUNCTION("""COMPUTED_VALUE"""),"")</f>
        <v/>
      </c>
      <c r="H98" s="22"/>
      <c r="I98" s="22"/>
      <c r="J98" s="26">
        <f ca="1">IFERROR(__xludf.DUMMYFUNCTION("""COMPUTED_VALUE"""),0)</f>
        <v>0</v>
      </c>
      <c r="K98" s="26">
        <f ca="1">IFERROR(__xludf.DUMMYFUNCTION("""COMPUTED_VALUE"""),1)</f>
        <v>1</v>
      </c>
      <c r="L98" s="27">
        <f ca="1">IFERROR(__xludf.DUMMYFUNCTION("""COMPUTED_VALUE"""),45976)</f>
        <v>45976</v>
      </c>
      <c r="M98" s="26" t="str">
        <f ca="1">IFERROR(__xludf.DUMMYFUNCTION("""COMPUTED_VALUE"""),"")</f>
        <v/>
      </c>
      <c r="N98" s="26">
        <f ca="1">IFERROR(__xludf.DUMMYFUNCTION("""COMPUTED_VALUE"""),1)</f>
        <v>1</v>
      </c>
      <c r="O98" s="22" t="str">
        <f ca="1">IFERROR(__xludf.DUMMYFUNCTION("""COMPUTED_VALUE"""),"K")</f>
        <v>K</v>
      </c>
      <c r="P98" s="22"/>
      <c r="Q98" s="22"/>
      <c r="R98" s="22"/>
      <c r="S98" s="22"/>
      <c r="T98" s="22"/>
      <c r="U98" s="22"/>
      <c r="V98" s="22"/>
      <c r="W98" s="22"/>
      <c r="X98" s="22"/>
      <c r="Y98" s="22"/>
    </row>
    <row r="99" spans="1:25" ht="14.25">
      <c r="A99" s="21" t="str">
        <f ca="1">IFERROR(__xludf.DUMMYFUNCTION("""COMPUTED_VALUE"""),"唐淑琪")</f>
        <v>唐淑琪</v>
      </c>
      <c r="B99" s="22" t="str">
        <f ca="1">IFERROR(__xludf.DUMMYFUNCTION("""COMPUTED_VALUE"""),"義")</f>
        <v>義</v>
      </c>
      <c r="C99" s="22" t="str">
        <f ca="1">IFERROR(__xludf.DUMMYFUNCTION("""COMPUTED_VALUE"""),"台灣")</f>
        <v>台灣</v>
      </c>
      <c r="D99" s="26">
        <f ca="1">IFERROR(__xludf.DUMMYFUNCTION("""COMPUTED_VALUE"""),1)</f>
        <v>1</v>
      </c>
      <c r="E99" s="26" t="str">
        <f ca="1">IFERROR(__xludf.DUMMYFUNCTION("""COMPUTED_VALUE"""),"")</f>
        <v/>
      </c>
      <c r="F99" s="28" t="str">
        <f ca="1">IFERROR(__xludf.DUMMYFUNCTION("""COMPUTED_VALUE"""),"")</f>
        <v/>
      </c>
      <c r="G99" s="26">
        <f ca="1">IFERROR(__xludf.DUMMYFUNCTION("""COMPUTED_VALUE"""),1)</f>
        <v>1</v>
      </c>
      <c r="H99" s="26" t="str">
        <f ca="1">IFERROR(__xludf.DUMMYFUNCTION("""COMPUTED_VALUE"""),"")</f>
        <v/>
      </c>
      <c r="I99" s="26" t="str">
        <f ca="1">IFERROR(__xludf.DUMMYFUNCTION("""COMPUTED_VALUE"""),"")</f>
        <v/>
      </c>
      <c r="J99" s="26" t="str">
        <f ca="1">IFERROR(__xludf.DUMMYFUNCTION("""COMPUTED_VALUE"""),"")</f>
        <v/>
      </c>
      <c r="K99" s="26" t="str">
        <f ca="1">IFERROR(__xludf.DUMMYFUNCTION("""COMPUTED_VALUE"""),"")</f>
        <v/>
      </c>
      <c r="L99" s="27" t="str">
        <f ca="1">IFERROR(__xludf.DUMMYFUNCTION("""COMPUTED_VALUE"""),"")</f>
        <v/>
      </c>
      <c r="M99" s="26" t="str">
        <f ca="1">IFERROR(__xludf.DUMMYFUNCTION("""COMPUTED_VALUE"""),"")</f>
        <v/>
      </c>
      <c r="N99" s="26" t="str">
        <f ca="1">IFERROR(__xludf.DUMMYFUNCTION("""COMPUTED_VALUE"""),"")</f>
        <v/>
      </c>
      <c r="O99" s="22" t="str">
        <f ca="1">IFERROR(__xludf.DUMMYFUNCTION("""COMPUTED_VALUE"""),"")</f>
        <v/>
      </c>
      <c r="P99" s="22"/>
      <c r="Q99" s="22"/>
      <c r="R99" s="22"/>
      <c r="S99" s="22"/>
      <c r="T99" s="22"/>
      <c r="U99" s="22"/>
      <c r="V99" s="22"/>
      <c r="W99" s="22"/>
      <c r="X99" s="22"/>
      <c r="Y99" s="22"/>
    </row>
    <row r="100" spans="1:25" ht="14.25">
      <c r="A100" s="21" t="str">
        <f ca="1">IFERROR(__xludf.DUMMYFUNCTION("""COMPUTED_VALUE"""),"嚴允寧")</f>
        <v>嚴允寧</v>
      </c>
      <c r="B100" s="22" t="str">
        <f ca="1">IFERROR(__xludf.DUMMYFUNCTION("""COMPUTED_VALUE"""),"義")</f>
        <v>義</v>
      </c>
      <c r="C100" s="22" t="str">
        <f ca="1">IFERROR(__xludf.DUMMYFUNCTION("""COMPUTED_VALUE"""),"台灣")</f>
        <v>台灣</v>
      </c>
      <c r="D100" s="26">
        <f ca="1">IFERROR(__xludf.DUMMYFUNCTION("""COMPUTED_VALUE"""),1)</f>
        <v>1</v>
      </c>
      <c r="E100" s="26" t="str">
        <f ca="1">IFERROR(__xludf.DUMMYFUNCTION("""COMPUTED_VALUE"""),"")</f>
        <v/>
      </c>
      <c r="F100" s="28" t="str">
        <f ca="1">IFERROR(__xludf.DUMMYFUNCTION("""COMPUTED_VALUE"""),"")</f>
        <v/>
      </c>
      <c r="G100" s="26" t="str">
        <f ca="1">IFERROR(__xludf.DUMMYFUNCTION("""COMPUTED_VALUE"""),"")</f>
        <v/>
      </c>
      <c r="H100" s="26" t="str">
        <f ca="1">IFERROR(__xludf.DUMMYFUNCTION("""COMPUTED_VALUE"""),"")</f>
        <v/>
      </c>
      <c r="I100" s="26" t="str">
        <f ca="1">IFERROR(__xludf.DUMMYFUNCTION("""COMPUTED_VALUE"""),"")</f>
        <v/>
      </c>
      <c r="J100" s="26" t="str">
        <f ca="1">IFERROR(__xludf.DUMMYFUNCTION("""COMPUTED_VALUE"""),"")</f>
        <v/>
      </c>
      <c r="K100" s="26" t="str">
        <f ca="1">IFERROR(__xludf.DUMMYFUNCTION("""COMPUTED_VALUE"""),"")</f>
        <v/>
      </c>
      <c r="L100" s="27" t="str">
        <f ca="1">IFERROR(__xludf.DUMMYFUNCTION("""COMPUTED_VALUE"""),"")</f>
        <v/>
      </c>
      <c r="M100" s="26">
        <f ca="1">IFERROR(__xludf.DUMMYFUNCTION("""COMPUTED_VALUE"""),1)</f>
        <v>1</v>
      </c>
      <c r="N100" s="26">
        <f ca="1">IFERROR(__xludf.DUMMYFUNCTION("""COMPUTED_VALUE"""),1)</f>
        <v>1</v>
      </c>
      <c r="O100" s="22" t="str">
        <f ca="1">IFERROR(__xludf.DUMMYFUNCTION("""COMPUTED_VALUE"""),"C")</f>
        <v>C</v>
      </c>
      <c r="P100" s="22"/>
      <c r="Q100" s="22"/>
      <c r="R100" s="22"/>
      <c r="S100" s="22"/>
      <c r="T100" s="22"/>
      <c r="U100" s="22"/>
      <c r="V100" s="22"/>
      <c r="W100" s="22"/>
      <c r="X100" s="22"/>
      <c r="Y100" s="22"/>
    </row>
    <row r="101" spans="1:25" ht="14.25">
      <c r="A101" s="21" t="str">
        <f ca="1">IFERROR(__xludf.DUMMYFUNCTION("""COMPUTED_VALUE"""),"孫綉英")</f>
        <v>孫綉英</v>
      </c>
      <c r="B101" s="22" t="str">
        <f ca="1">IFERROR(__xludf.DUMMYFUNCTION("""COMPUTED_VALUE"""),"義")</f>
        <v>義</v>
      </c>
      <c r="C101" s="22" t="str">
        <f ca="1">IFERROR(__xludf.DUMMYFUNCTION("""COMPUTED_VALUE"""),"台灣")</f>
        <v>台灣</v>
      </c>
      <c r="D101" s="26">
        <f ca="1">IFERROR(__xludf.DUMMYFUNCTION("""COMPUTED_VALUE"""),1)</f>
        <v>1</v>
      </c>
      <c r="E101" s="26">
        <f ca="1">IFERROR(__xludf.DUMMYFUNCTION("""COMPUTED_VALUE"""),1)</f>
        <v>1</v>
      </c>
      <c r="F101" s="28" t="str">
        <f ca="1">IFERROR(__xludf.DUMMYFUNCTION("""COMPUTED_VALUE"""),"台幣 $750")</f>
        <v>台幣 $750</v>
      </c>
      <c r="G101" s="26">
        <f ca="1">IFERROR(__xludf.DUMMYFUNCTION("""COMPUTED_VALUE"""),0)</f>
        <v>0</v>
      </c>
      <c r="H101" s="22"/>
      <c r="I101" s="22"/>
      <c r="J101" s="26">
        <f ca="1">IFERROR(__xludf.DUMMYFUNCTION("""COMPUTED_VALUE"""),0)</f>
        <v>0</v>
      </c>
      <c r="K101" s="26">
        <f ca="1">IFERROR(__xludf.DUMMYFUNCTION("""COMPUTED_VALUE"""),0)</f>
        <v>0</v>
      </c>
      <c r="L101" s="22"/>
      <c r="M101" s="26" t="str">
        <f ca="1">IFERROR(__xludf.DUMMYFUNCTION("""COMPUTED_VALUE"""),"")</f>
        <v/>
      </c>
      <c r="N101" s="26">
        <f ca="1">IFERROR(__xludf.DUMMYFUNCTION("""COMPUTED_VALUE"""),1)</f>
        <v>1</v>
      </c>
      <c r="O101" s="22" t="str">
        <f ca="1">IFERROR(__xludf.DUMMYFUNCTION("""COMPUTED_VALUE"""),"A")</f>
        <v>A</v>
      </c>
      <c r="P101" s="22"/>
      <c r="Q101" s="22"/>
      <c r="R101" s="22"/>
      <c r="S101" s="22"/>
      <c r="T101" s="22"/>
      <c r="U101" s="22"/>
      <c r="V101" s="22"/>
      <c r="W101" s="22"/>
      <c r="X101" s="22"/>
      <c r="Y101" s="22"/>
    </row>
    <row r="102" spans="1:25" ht="14.25">
      <c r="A102" s="21" t="str">
        <f ca="1">IFERROR(__xludf.DUMMYFUNCTION("""COMPUTED_VALUE"""),"應小華")</f>
        <v>應小華</v>
      </c>
      <c r="B102" s="22" t="str">
        <f ca="1">IFERROR(__xludf.DUMMYFUNCTION("""COMPUTED_VALUE"""),"義")</f>
        <v>義</v>
      </c>
      <c r="C102" s="22" t="str">
        <f ca="1">IFERROR(__xludf.DUMMYFUNCTION("""COMPUTED_VALUE"""),"台灣")</f>
        <v>台灣</v>
      </c>
      <c r="D102" s="26">
        <f ca="1">IFERROR(__xludf.DUMMYFUNCTION("""COMPUTED_VALUE"""),1)</f>
        <v>1</v>
      </c>
      <c r="E102" s="26" t="str">
        <f ca="1">IFERROR(__xludf.DUMMYFUNCTION("""COMPUTED_VALUE"""),"")</f>
        <v/>
      </c>
      <c r="F102" s="28" t="str">
        <f ca="1">IFERROR(__xludf.DUMMYFUNCTION("""COMPUTED_VALUE"""),"")</f>
        <v/>
      </c>
      <c r="G102" s="26" t="str">
        <f ca="1">IFERROR(__xludf.DUMMYFUNCTION("""COMPUTED_VALUE"""),"")</f>
        <v/>
      </c>
      <c r="H102" s="26">
        <f ca="1">IFERROR(__xludf.DUMMYFUNCTION("""COMPUTED_VALUE"""),1)</f>
        <v>1</v>
      </c>
      <c r="I102" s="26" t="str">
        <f ca="1">IFERROR(__xludf.DUMMYFUNCTION("""COMPUTED_VALUE"""),"E")</f>
        <v>E</v>
      </c>
      <c r="J102" s="26">
        <f ca="1">IFERROR(__xludf.DUMMYFUNCTION("""COMPUTED_VALUE"""),1)</f>
        <v>1</v>
      </c>
      <c r="K102" s="26">
        <f ca="1">IFERROR(__xludf.DUMMYFUNCTION("""COMPUTED_VALUE"""),0)</f>
        <v>0</v>
      </c>
      <c r="L102" s="27" t="str">
        <f ca="1">IFERROR(__xludf.DUMMYFUNCTION("""COMPUTED_VALUE"""),"")</f>
        <v/>
      </c>
      <c r="M102" s="26" t="str">
        <f ca="1">IFERROR(__xludf.DUMMYFUNCTION("""COMPUTED_VALUE"""),"")</f>
        <v/>
      </c>
      <c r="N102" s="26" t="str">
        <f ca="1">IFERROR(__xludf.DUMMYFUNCTION("""COMPUTED_VALUE"""),"")</f>
        <v/>
      </c>
      <c r="O102" s="22" t="str">
        <f ca="1">IFERROR(__xludf.DUMMYFUNCTION("""COMPUTED_VALUE"""),"")</f>
        <v/>
      </c>
      <c r="P102" s="22"/>
      <c r="Q102" s="22"/>
      <c r="R102" s="22"/>
      <c r="S102" s="22"/>
      <c r="T102" s="22"/>
      <c r="U102" s="22"/>
      <c r="V102" s="22"/>
      <c r="W102" s="22"/>
      <c r="X102" s="22"/>
      <c r="Y102" s="22"/>
    </row>
    <row r="103" spans="1:25" ht="14.25">
      <c r="A103" s="21" t="str">
        <f ca="1">IFERROR(__xludf.DUMMYFUNCTION("""COMPUTED_VALUE"""),"朱麗雯")</f>
        <v>朱麗雯</v>
      </c>
      <c r="B103" s="22" t="str">
        <f ca="1">IFERROR(__xludf.DUMMYFUNCTION("""COMPUTED_VALUE"""),"義")</f>
        <v>義</v>
      </c>
      <c r="C103" s="22" t="str">
        <f ca="1">IFERROR(__xludf.DUMMYFUNCTION("""COMPUTED_VALUE"""),"台灣")</f>
        <v>台灣</v>
      </c>
      <c r="D103" s="26">
        <f ca="1">IFERROR(__xludf.DUMMYFUNCTION("""COMPUTED_VALUE"""),1)</f>
        <v>1</v>
      </c>
      <c r="E103" s="26" t="str">
        <f ca="1">IFERROR(__xludf.DUMMYFUNCTION("""COMPUTED_VALUE"""),"")</f>
        <v/>
      </c>
      <c r="F103" s="28" t="str">
        <f ca="1">IFERROR(__xludf.DUMMYFUNCTION("""COMPUTED_VALUE"""),"")</f>
        <v/>
      </c>
      <c r="G103" s="26" t="str">
        <f ca="1">IFERROR(__xludf.DUMMYFUNCTION("""COMPUTED_VALUE"""),"")</f>
        <v/>
      </c>
      <c r="H103" s="26" t="str">
        <f ca="1">IFERROR(__xludf.DUMMYFUNCTION("""COMPUTED_VALUE"""),"")</f>
        <v/>
      </c>
      <c r="I103" s="26" t="str">
        <f ca="1">IFERROR(__xludf.DUMMYFUNCTION("""COMPUTED_VALUE"""),"")</f>
        <v/>
      </c>
      <c r="J103" s="26" t="str">
        <f ca="1">IFERROR(__xludf.DUMMYFUNCTION("""COMPUTED_VALUE"""),"")</f>
        <v/>
      </c>
      <c r="K103" s="26" t="str">
        <f ca="1">IFERROR(__xludf.DUMMYFUNCTION("""COMPUTED_VALUE"""),"")</f>
        <v/>
      </c>
      <c r="L103" s="27" t="str">
        <f ca="1">IFERROR(__xludf.DUMMYFUNCTION("""COMPUTED_VALUE"""),"")</f>
        <v/>
      </c>
      <c r="M103" s="26" t="str">
        <f ca="1">IFERROR(__xludf.DUMMYFUNCTION("""COMPUTED_VALUE"""),"")</f>
        <v/>
      </c>
      <c r="N103" s="26" t="str">
        <f ca="1">IFERROR(__xludf.DUMMYFUNCTION("""COMPUTED_VALUE"""),"")</f>
        <v/>
      </c>
      <c r="O103" s="22" t="str">
        <f ca="1">IFERROR(__xludf.DUMMYFUNCTION("""COMPUTED_VALUE"""),"")</f>
        <v/>
      </c>
      <c r="P103" s="22"/>
      <c r="Q103" s="22"/>
      <c r="R103" s="22"/>
      <c r="S103" s="22"/>
      <c r="T103" s="22"/>
      <c r="U103" s="22"/>
      <c r="V103" s="22"/>
      <c r="W103" s="22"/>
      <c r="X103" s="22"/>
      <c r="Y103" s="22"/>
    </row>
    <row r="104" spans="1:25" ht="14.25">
      <c r="A104" s="21" t="str">
        <f ca="1">IFERROR(__xludf.DUMMYFUNCTION("""COMPUTED_VALUE"""),"林玲珠")</f>
        <v>林玲珠</v>
      </c>
      <c r="B104" s="22" t="str">
        <f ca="1">IFERROR(__xludf.DUMMYFUNCTION("""COMPUTED_VALUE"""),"義")</f>
        <v>義</v>
      </c>
      <c r="C104" s="22" t="str">
        <f ca="1">IFERROR(__xludf.DUMMYFUNCTION("""COMPUTED_VALUE"""),"台灣")</f>
        <v>台灣</v>
      </c>
      <c r="D104" s="26">
        <f ca="1">IFERROR(__xludf.DUMMYFUNCTION("""COMPUTED_VALUE"""),1)</f>
        <v>1</v>
      </c>
      <c r="E104" s="26" t="str">
        <f ca="1">IFERROR(__xludf.DUMMYFUNCTION("""COMPUTED_VALUE"""),"")</f>
        <v/>
      </c>
      <c r="F104" s="28" t="str">
        <f ca="1">IFERROR(__xludf.DUMMYFUNCTION("""COMPUTED_VALUE"""),"")</f>
        <v/>
      </c>
      <c r="G104" s="26" t="str">
        <f ca="1">IFERROR(__xludf.DUMMYFUNCTION("""COMPUTED_VALUE"""),"")</f>
        <v/>
      </c>
      <c r="H104" s="26" t="str">
        <f ca="1">IFERROR(__xludf.DUMMYFUNCTION("""COMPUTED_VALUE"""),"")</f>
        <v/>
      </c>
      <c r="I104" s="26" t="str">
        <f ca="1">IFERROR(__xludf.DUMMYFUNCTION("""COMPUTED_VALUE"""),"")</f>
        <v/>
      </c>
      <c r="J104" s="26" t="str">
        <f ca="1">IFERROR(__xludf.DUMMYFUNCTION("""COMPUTED_VALUE"""),"")</f>
        <v/>
      </c>
      <c r="K104" s="26" t="str">
        <f ca="1">IFERROR(__xludf.DUMMYFUNCTION("""COMPUTED_VALUE"""),"")</f>
        <v/>
      </c>
      <c r="L104" s="27" t="str">
        <f ca="1">IFERROR(__xludf.DUMMYFUNCTION("""COMPUTED_VALUE"""),"")</f>
        <v/>
      </c>
      <c r="M104" s="26" t="str">
        <f ca="1">IFERROR(__xludf.DUMMYFUNCTION("""COMPUTED_VALUE"""),"")</f>
        <v/>
      </c>
      <c r="N104" s="26" t="str">
        <f ca="1">IFERROR(__xludf.DUMMYFUNCTION("""COMPUTED_VALUE"""),"")</f>
        <v/>
      </c>
      <c r="O104" s="22" t="str">
        <f ca="1">IFERROR(__xludf.DUMMYFUNCTION("""COMPUTED_VALUE"""),"")</f>
        <v/>
      </c>
      <c r="P104" s="22"/>
      <c r="Q104" s="22"/>
      <c r="R104" s="22"/>
      <c r="S104" s="22"/>
      <c r="T104" s="22"/>
      <c r="U104" s="22"/>
      <c r="V104" s="22"/>
      <c r="W104" s="22"/>
      <c r="X104" s="22"/>
      <c r="Y104" s="22"/>
    </row>
    <row r="105" spans="1:25" ht="14.25">
      <c r="A105" s="21" t="str">
        <f ca="1">IFERROR(__xludf.DUMMYFUNCTION("""COMPUTED_VALUE"""),"梁淑美")</f>
        <v>梁淑美</v>
      </c>
      <c r="B105" s="22" t="str">
        <f ca="1">IFERROR(__xludf.DUMMYFUNCTION("""COMPUTED_VALUE"""),"義")</f>
        <v>義</v>
      </c>
      <c r="C105" s="22" t="str">
        <f ca="1">IFERROR(__xludf.DUMMYFUNCTION("""COMPUTED_VALUE"""),"台灣")</f>
        <v>台灣</v>
      </c>
      <c r="D105" s="26">
        <f ca="1">IFERROR(__xludf.DUMMYFUNCTION("""COMPUTED_VALUE"""),2)</f>
        <v>2</v>
      </c>
      <c r="E105" s="26" t="str">
        <f ca="1">IFERROR(__xludf.DUMMYFUNCTION("""COMPUTED_VALUE"""),"")</f>
        <v/>
      </c>
      <c r="F105" s="28" t="str">
        <f ca="1">IFERROR(__xludf.DUMMYFUNCTION("""COMPUTED_VALUE"""),"")</f>
        <v/>
      </c>
      <c r="G105" s="26" t="str">
        <f ca="1">IFERROR(__xludf.DUMMYFUNCTION("""COMPUTED_VALUE"""),"")</f>
        <v/>
      </c>
      <c r="H105" s="26" t="str">
        <f ca="1">IFERROR(__xludf.DUMMYFUNCTION("""COMPUTED_VALUE"""),"")</f>
        <v/>
      </c>
      <c r="I105" s="26" t="str">
        <f ca="1">IFERROR(__xludf.DUMMYFUNCTION("""COMPUTED_VALUE"""),"")</f>
        <v/>
      </c>
      <c r="J105" s="26" t="str">
        <f ca="1">IFERROR(__xludf.DUMMYFUNCTION("""COMPUTED_VALUE"""),"")</f>
        <v/>
      </c>
      <c r="K105" s="26" t="str">
        <f ca="1">IFERROR(__xludf.DUMMYFUNCTION("""COMPUTED_VALUE"""),"")</f>
        <v/>
      </c>
      <c r="L105" s="27" t="str">
        <f ca="1">IFERROR(__xludf.DUMMYFUNCTION("""COMPUTED_VALUE"""),"")</f>
        <v/>
      </c>
      <c r="M105" s="26" t="str">
        <f ca="1">IFERROR(__xludf.DUMMYFUNCTION("""COMPUTED_VALUE"""),"")</f>
        <v/>
      </c>
      <c r="N105" s="26" t="str">
        <f ca="1">IFERROR(__xludf.DUMMYFUNCTION("""COMPUTED_VALUE"""),"")</f>
        <v/>
      </c>
      <c r="O105" s="22" t="str">
        <f ca="1">IFERROR(__xludf.DUMMYFUNCTION("""COMPUTED_VALUE"""),"")</f>
        <v/>
      </c>
      <c r="P105" s="22"/>
      <c r="Q105" s="22"/>
      <c r="R105" s="22"/>
      <c r="S105" s="22"/>
      <c r="T105" s="22"/>
      <c r="U105" s="22"/>
      <c r="V105" s="22"/>
      <c r="W105" s="22"/>
      <c r="X105" s="22"/>
      <c r="Y105" s="22"/>
    </row>
    <row r="106" spans="1:25" ht="14.25">
      <c r="A106" s="21" t="str">
        <f ca="1">IFERROR(__xludf.DUMMYFUNCTION("""COMPUTED_VALUE"""),"楊慧玲")</f>
        <v>楊慧玲</v>
      </c>
      <c r="B106" s="22" t="str">
        <f ca="1">IFERROR(__xludf.DUMMYFUNCTION("""COMPUTED_VALUE"""),"義")</f>
        <v>義</v>
      </c>
      <c r="C106" s="22" t="str">
        <f ca="1">IFERROR(__xludf.DUMMYFUNCTION("""COMPUTED_VALUE"""),"台灣")</f>
        <v>台灣</v>
      </c>
      <c r="D106" s="26">
        <f ca="1">IFERROR(__xludf.DUMMYFUNCTION("""COMPUTED_VALUE"""),1)</f>
        <v>1</v>
      </c>
      <c r="E106" s="26">
        <f ca="1">IFERROR(__xludf.DUMMYFUNCTION("""COMPUTED_VALUE"""),18)</f>
        <v>18</v>
      </c>
      <c r="F106" s="28" t="str">
        <f ca="1">IFERROR(__xludf.DUMMYFUNCTION("""COMPUTED_VALUE"""),"台幣 $6640")</f>
        <v>台幣 $6640</v>
      </c>
      <c r="G106" s="26">
        <f ca="1">IFERROR(__xludf.DUMMYFUNCTION("""COMPUTED_VALUE"""),1)</f>
        <v>1</v>
      </c>
      <c r="H106" s="22"/>
      <c r="I106" s="22"/>
      <c r="J106" s="26">
        <f ca="1">IFERROR(__xludf.DUMMYFUNCTION("""COMPUTED_VALUE"""),0)</f>
        <v>0</v>
      </c>
      <c r="K106" s="26">
        <f ca="1">IFERROR(__xludf.DUMMYFUNCTION("""COMPUTED_VALUE"""),1)</f>
        <v>1</v>
      </c>
      <c r="L106" s="27">
        <f ca="1">IFERROR(__xludf.DUMMYFUNCTION("""COMPUTED_VALUE"""),45958)</f>
        <v>45958</v>
      </c>
      <c r="M106" s="26">
        <f ca="1">IFERROR(__xludf.DUMMYFUNCTION("""COMPUTED_VALUE"""),1)</f>
        <v>1</v>
      </c>
      <c r="N106" s="26" t="str">
        <f ca="1">IFERROR(__xludf.DUMMYFUNCTION("""COMPUTED_VALUE"""),"")</f>
        <v/>
      </c>
      <c r="O106" s="22" t="str">
        <f ca="1">IFERROR(__xludf.DUMMYFUNCTION("""COMPUTED_VALUE"""),"")</f>
        <v/>
      </c>
      <c r="P106" s="22"/>
      <c r="Q106" s="22"/>
      <c r="R106" s="22"/>
      <c r="S106" s="22"/>
      <c r="T106" s="22"/>
      <c r="U106" s="22"/>
      <c r="V106" s="22"/>
      <c r="W106" s="22"/>
      <c r="X106" s="22"/>
      <c r="Y106" s="22"/>
    </row>
    <row r="107" spans="1:25" ht="14.25">
      <c r="A107" s="21" t="str">
        <f ca="1">IFERROR(__xludf.DUMMYFUNCTION("""COMPUTED_VALUE"""),"毛素環")</f>
        <v>毛素環</v>
      </c>
      <c r="B107" s="22" t="str">
        <f ca="1">IFERROR(__xludf.DUMMYFUNCTION("""COMPUTED_VALUE"""),"義")</f>
        <v>義</v>
      </c>
      <c r="C107" s="22" t="str">
        <f ca="1">IFERROR(__xludf.DUMMYFUNCTION("""COMPUTED_VALUE"""),"美國")</f>
        <v>美國</v>
      </c>
      <c r="D107" s="26">
        <f ca="1">IFERROR(__xludf.DUMMYFUNCTION("""COMPUTED_VALUE"""),2)</f>
        <v>2</v>
      </c>
      <c r="E107" s="26">
        <f ca="1">IFERROR(__xludf.DUMMYFUNCTION("""COMPUTED_VALUE"""),1)</f>
        <v>1</v>
      </c>
      <c r="F107" s="28" t="str">
        <f ca="1">IFERROR(__xludf.DUMMYFUNCTION("""COMPUTED_VALUE"""),"美金 $25")</f>
        <v>美金 $25</v>
      </c>
      <c r="G107" s="26">
        <f ca="1">IFERROR(__xludf.DUMMYFUNCTION("""COMPUTED_VALUE"""),2)</f>
        <v>2</v>
      </c>
      <c r="H107" s="26" t="str">
        <f ca="1">IFERROR(__xludf.DUMMYFUNCTION("""COMPUTED_VALUE"""),"")</f>
        <v/>
      </c>
      <c r="I107" s="26" t="str">
        <f ca="1">IFERROR(__xludf.DUMMYFUNCTION("""COMPUTED_VALUE"""),"")</f>
        <v/>
      </c>
      <c r="J107" s="26" t="str">
        <f ca="1">IFERROR(__xludf.DUMMYFUNCTION("""COMPUTED_VALUE"""),"")</f>
        <v/>
      </c>
      <c r="K107" s="26" t="str">
        <f ca="1">IFERROR(__xludf.DUMMYFUNCTION("""COMPUTED_VALUE"""),"")</f>
        <v/>
      </c>
      <c r="L107" s="27" t="str">
        <f ca="1">IFERROR(__xludf.DUMMYFUNCTION("""COMPUTED_VALUE"""),"")</f>
        <v/>
      </c>
      <c r="M107" s="26">
        <f ca="1">IFERROR(__xludf.DUMMYFUNCTION("""COMPUTED_VALUE"""),2)</f>
        <v>2</v>
      </c>
      <c r="N107" s="26" t="str">
        <f ca="1">IFERROR(__xludf.DUMMYFUNCTION("""COMPUTED_VALUE"""),"")</f>
        <v/>
      </c>
      <c r="O107" s="22" t="str">
        <f ca="1">IFERROR(__xludf.DUMMYFUNCTION("""COMPUTED_VALUE"""),"")</f>
        <v/>
      </c>
      <c r="P107" s="22"/>
      <c r="Q107" s="22"/>
      <c r="R107" s="22"/>
      <c r="S107" s="22"/>
      <c r="T107" s="22"/>
      <c r="U107" s="22"/>
      <c r="V107" s="22"/>
      <c r="W107" s="22"/>
      <c r="X107" s="22"/>
      <c r="Y107" s="22"/>
    </row>
    <row r="108" spans="1:25" ht="14.25">
      <c r="A108" s="21" t="str">
        <f ca="1">IFERROR(__xludf.DUMMYFUNCTION("""COMPUTED_VALUE"""),"沈冬")</f>
        <v>沈冬</v>
      </c>
      <c r="B108" s="22" t="str">
        <f ca="1">IFERROR(__xludf.DUMMYFUNCTION("""COMPUTED_VALUE"""),"義")</f>
        <v>義</v>
      </c>
      <c r="C108" s="22" t="str">
        <f ca="1">IFERROR(__xludf.DUMMYFUNCTION("""COMPUTED_VALUE"""),"台灣")</f>
        <v>台灣</v>
      </c>
      <c r="D108" s="26">
        <f ca="1">IFERROR(__xludf.DUMMYFUNCTION("""COMPUTED_VALUE"""),1)</f>
        <v>1</v>
      </c>
      <c r="E108" s="26" t="str">
        <f ca="1">IFERROR(__xludf.DUMMYFUNCTION("""COMPUTED_VALUE"""),"")</f>
        <v/>
      </c>
      <c r="F108" s="28" t="str">
        <f ca="1">IFERROR(__xludf.DUMMYFUNCTION("""COMPUTED_VALUE"""),"")</f>
        <v/>
      </c>
      <c r="G108" s="26" t="str">
        <f ca="1">IFERROR(__xludf.DUMMYFUNCTION("""COMPUTED_VALUE"""),"")</f>
        <v/>
      </c>
      <c r="H108" s="26" t="str">
        <f ca="1">IFERROR(__xludf.DUMMYFUNCTION("""COMPUTED_VALUE"""),"")</f>
        <v/>
      </c>
      <c r="I108" s="26" t="str">
        <f ca="1">IFERROR(__xludf.DUMMYFUNCTION("""COMPUTED_VALUE"""),"")</f>
        <v/>
      </c>
      <c r="J108" s="26" t="str">
        <f ca="1">IFERROR(__xludf.DUMMYFUNCTION("""COMPUTED_VALUE"""),"")</f>
        <v/>
      </c>
      <c r="K108" s="26" t="str">
        <f ca="1">IFERROR(__xludf.DUMMYFUNCTION("""COMPUTED_VALUE"""),"")</f>
        <v/>
      </c>
      <c r="L108" s="27" t="str">
        <f ca="1">IFERROR(__xludf.DUMMYFUNCTION("""COMPUTED_VALUE"""),"")</f>
        <v/>
      </c>
      <c r="M108" s="26" t="str">
        <f ca="1">IFERROR(__xludf.DUMMYFUNCTION("""COMPUTED_VALUE"""),"")</f>
        <v/>
      </c>
      <c r="N108" s="26" t="str">
        <f ca="1">IFERROR(__xludf.DUMMYFUNCTION("""COMPUTED_VALUE"""),"")</f>
        <v/>
      </c>
      <c r="O108" s="22" t="str">
        <f ca="1">IFERROR(__xludf.DUMMYFUNCTION("""COMPUTED_VALUE"""),"")</f>
        <v/>
      </c>
      <c r="P108" s="22"/>
      <c r="Q108" s="22"/>
      <c r="R108" s="22"/>
      <c r="S108" s="22"/>
      <c r="T108" s="22"/>
      <c r="U108" s="22"/>
      <c r="V108" s="22"/>
      <c r="W108" s="22"/>
      <c r="X108" s="22"/>
      <c r="Y108" s="22"/>
    </row>
    <row r="109" spans="1:25" ht="14.25">
      <c r="A109" s="21" t="str">
        <f ca="1">IFERROR(__xludf.DUMMYFUNCTION("""COMPUTED_VALUE"""),"范曉雲")</f>
        <v>范曉雲</v>
      </c>
      <c r="B109" s="22" t="str">
        <f ca="1">IFERROR(__xludf.DUMMYFUNCTION("""COMPUTED_VALUE"""),"義")</f>
        <v>義</v>
      </c>
      <c r="C109" s="22" t="str">
        <f ca="1">IFERROR(__xludf.DUMMYFUNCTION("""COMPUTED_VALUE"""),"上海")</f>
        <v>上海</v>
      </c>
      <c r="D109" s="26">
        <f ca="1">IFERROR(__xludf.DUMMYFUNCTION("""COMPUTED_VALUE"""),1)</f>
        <v>1</v>
      </c>
      <c r="E109" s="26" t="str">
        <f ca="1">IFERROR(__xludf.DUMMYFUNCTION("""COMPUTED_VALUE"""),"")</f>
        <v/>
      </c>
      <c r="F109" s="28" t="str">
        <f ca="1">IFERROR(__xludf.DUMMYFUNCTION("""COMPUTED_VALUE"""),"")</f>
        <v/>
      </c>
      <c r="G109" s="26">
        <f ca="1">IFERROR(__xludf.DUMMYFUNCTION("""COMPUTED_VALUE"""),1)</f>
        <v>1</v>
      </c>
      <c r="H109" s="26" t="str">
        <f ca="1">IFERROR(__xludf.DUMMYFUNCTION("""COMPUTED_VALUE"""),"")</f>
        <v/>
      </c>
      <c r="I109" s="26" t="str">
        <f ca="1">IFERROR(__xludf.DUMMYFUNCTION("""COMPUTED_VALUE"""),"")</f>
        <v/>
      </c>
      <c r="J109" s="26" t="str">
        <f ca="1">IFERROR(__xludf.DUMMYFUNCTION("""COMPUTED_VALUE"""),"")</f>
        <v/>
      </c>
      <c r="K109" s="26" t="str">
        <f ca="1">IFERROR(__xludf.DUMMYFUNCTION("""COMPUTED_VALUE"""),"")</f>
        <v/>
      </c>
      <c r="L109" s="27" t="str">
        <f ca="1">IFERROR(__xludf.DUMMYFUNCTION("""COMPUTED_VALUE"""),"")</f>
        <v/>
      </c>
      <c r="M109" s="26">
        <f ca="1">IFERROR(__xludf.DUMMYFUNCTION("""COMPUTED_VALUE"""),1)</f>
        <v>1</v>
      </c>
      <c r="N109" s="26" t="str">
        <f ca="1">IFERROR(__xludf.DUMMYFUNCTION("""COMPUTED_VALUE"""),"")</f>
        <v/>
      </c>
      <c r="O109" s="22" t="str">
        <f ca="1">IFERROR(__xludf.DUMMYFUNCTION("""COMPUTED_VALUE"""),"")</f>
        <v/>
      </c>
      <c r="P109" s="22"/>
      <c r="Q109" s="22"/>
      <c r="R109" s="22"/>
      <c r="S109" s="22"/>
      <c r="T109" s="22"/>
      <c r="U109" s="22"/>
      <c r="V109" s="22"/>
      <c r="W109" s="22"/>
      <c r="X109" s="22"/>
      <c r="Y109" s="22"/>
    </row>
    <row r="110" spans="1:25" ht="14.25">
      <c r="A110" s="21" t="str">
        <f ca="1">IFERROR(__xludf.DUMMYFUNCTION("""COMPUTED_VALUE"""),"葉菁菁")</f>
        <v>葉菁菁</v>
      </c>
      <c r="B110" s="22" t="str">
        <f ca="1">IFERROR(__xludf.DUMMYFUNCTION("""COMPUTED_VALUE"""),"義")</f>
        <v>義</v>
      </c>
      <c r="C110" s="22" t="str">
        <f ca="1">IFERROR(__xludf.DUMMYFUNCTION("""COMPUTED_VALUE"""),"台灣")</f>
        <v>台灣</v>
      </c>
      <c r="D110" s="26">
        <f ca="1">IFERROR(__xludf.DUMMYFUNCTION("""COMPUTED_VALUE"""),1)</f>
        <v>1</v>
      </c>
      <c r="E110" s="26" t="str">
        <f ca="1">IFERROR(__xludf.DUMMYFUNCTION("""COMPUTED_VALUE"""),"")</f>
        <v/>
      </c>
      <c r="F110" s="28" t="str">
        <f ca="1">IFERROR(__xludf.DUMMYFUNCTION("""COMPUTED_VALUE"""),"")</f>
        <v/>
      </c>
      <c r="G110" s="26" t="str">
        <f ca="1">IFERROR(__xludf.DUMMYFUNCTION("""COMPUTED_VALUE"""),"")</f>
        <v/>
      </c>
      <c r="H110" s="26" t="str">
        <f ca="1">IFERROR(__xludf.DUMMYFUNCTION("""COMPUTED_VALUE"""),"")</f>
        <v/>
      </c>
      <c r="I110" s="26" t="str">
        <f ca="1">IFERROR(__xludf.DUMMYFUNCTION("""COMPUTED_VALUE"""),"")</f>
        <v/>
      </c>
      <c r="J110" s="26" t="str">
        <f ca="1">IFERROR(__xludf.DUMMYFUNCTION("""COMPUTED_VALUE"""),"")</f>
        <v/>
      </c>
      <c r="K110" s="26" t="str">
        <f ca="1">IFERROR(__xludf.DUMMYFUNCTION("""COMPUTED_VALUE"""),"")</f>
        <v/>
      </c>
      <c r="L110" s="27" t="str">
        <f ca="1">IFERROR(__xludf.DUMMYFUNCTION("""COMPUTED_VALUE"""),"")</f>
        <v/>
      </c>
      <c r="M110" s="26" t="str">
        <f ca="1">IFERROR(__xludf.DUMMYFUNCTION("""COMPUTED_VALUE"""),"")</f>
        <v/>
      </c>
      <c r="N110" s="26" t="str">
        <f ca="1">IFERROR(__xludf.DUMMYFUNCTION("""COMPUTED_VALUE"""),"")</f>
        <v/>
      </c>
      <c r="O110" s="22" t="str">
        <f ca="1">IFERROR(__xludf.DUMMYFUNCTION("""COMPUTED_VALUE"""),"")</f>
        <v/>
      </c>
      <c r="P110" s="22"/>
      <c r="Q110" s="22"/>
      <c r="R110" s="22"/>
      <c r="S110" s="22"/>
      <c r="T110" s="22"/>
      <c r="U110" s="22"/>
      <c r="V110" s="22"/>
      <c r="W110" s="22"/>
      <c r="X110" s="22"/>
      <c r="Y110" s="22"/>
    </row>
    <row r="111" spans="1:25" ht="14.25">
      <c r="A111" s="21" t="str">
        <f ca="1">IFERROR(__xludf.DUMMYFUNCTION("""COMPUTED_VALUE"""),"蘇安美")</f>
        <v>蘇安美</v>
      </c>
      <c r="B111" s="22" t="str">
        <f ca="1">IFERROR(__xludf.DUMMYFUNCTION("""COMPUTED_VALUE"""),"義")</f>
        <v>義</v>
      </c>
      <c r="C111" s="22" t="str">
        <f ca="1">IFERROR(__xludf.DUMMYFUNCTION("""COMPUTED_VALUE"""),"台灣")</f>
        <v>台灣</v>
      </c>
      <c r="D111" s="26">
        <f ca="1">IFERROR(__xludf.DUMMYFUNCTION("""COMPUTED_VALUE"""),1)</f>
        <v>1</v>
      </c>
      <c r="E111" s="26" t="str">
        <f ca="1">IFERROR(__xludf.DUMMYFUNCTION("""COMPUTED_VALUE"""),"")</f>
        <v/>
      </c>
      <c r="F111" s="28" t="str">
        <f ca="1">IFERROR(__xludf.DUMMYFUNCTION("""COMPUTED_VALUE"""),"")</f>
        <v/>
      </c>
      <c r="G111" s="26" t="str">
        <f ca="1">IFERROR(__xludf.DUMMYFUNCTION("""COMPUTED_VALUE"""),"")</f>
        <v/>
      </c>
      <c r="H111" s="26" t="str">
        <f ca="1">IFERROR(__xludf.DUMMYFUNCTION("""COMPUTED_VALUE"""),"")</f>
        <v/>
      </c>
      <c r="I111" s="26" t="str">
        <f ca="1">IFERROR(__xludf.DUMMYFUNCTION("""COMPUTED_VALUE"""),"")</f>
        <v/>
      </c>
      <c r="J111" s="26" t="str">
        <f ca="1">IFERROR(__xludf.DUMMYFUNCTION("""COMPUTED_VALUE"""),"")</f>
        <v/>
      </c>
      <c r="K111" s="26" t="str">
        <f ca="1">IFERROR(__xludf.DUMMYFUNCTION("""COMPUTED_VALUE"""),"")</f>
        <v/>
      </c>
      <c r="L111" s="27" t="str">
        <f ca="1">IFERROR(__xludf.DUMMYFUNCTION("""COMPUTED_VALUE"""),"")</f>
        <v/>
      </c>
      <c r="M111" s="26" t="str">
        <f ca="1">IFERROR(__xludf.DUMMYFUNCTION("""COMPUTED_VALUE"""),"")</f>
        <v/>
      </c>
      <c r="N111" s="26" t="str">
        <f ca="1">IFERROR(__xludf.DUMMYFUNCTION("""COMPUTED_VALUE"""),"")</f>
        <v/>
      </c>
      <c r="O111" s="22" t="str">
        <f ca="1">IFERROR(__xludf.DUMMYFUNCTION("""COMPUTED_VALUE"""),"")</f>
        <v/>
      </c>
      <c r="P111" s="22"/>
      <c r="Q111" s="22"/>
      <c r="R111" s="22"/>
      <c r="S111" s="22"/>
      <c r="T111" s="22"/>
      <c r="U111" s="22"/>
      <c r="V111" s="22"/>
      <c r="W111" s="22"/>
      <c r="X111" s="22"/>
      <c r="Y111" s="22"/>
    </row>
    <row r="112" spans="1:25" ht="14.25">
      <c r="A112" s="21" t="str">
        <f ca="1">IFERROR(__xludf.DUMMYFUNCTION("""COMPUTED_VALUE"""),"陳曉芸")</f>
        <v>陳曉芸</v>
      </c>
      <c r="B112" s="22" t="str">
        <f ca="1">IFERROR(__xludf.DUMMYFUNCTION("""COMPUTED_VALUE"""),"義")</f>
        <v>義</v>
      </c>
      <c r="C112" s="22" t="str">
        <f ca="1">IFERROR(__xludf.DUMMYFUNCTION("""COMPUTED_VALUE"""),"美國")</f>
        <v>美國</v>
      </c>
      <c r="D112" s="26">
        <f ca="1">IFERROR(__xludf.DUMMYFUNCTION("""COMPUTED_VALUE"""),1)</f>
        <v>1</v>
      </c>
      <c r="E112" s="26" t="str">
        <f ca="1">IFERROR(__xludf.DUMMYFUNCTION("""COMPUTED_VALUE"""),"")</f>
        <v/>
      </c>
      <c r="F112" s="28" t="str">
        <f ca="1">IFERROR(__xludf.DUMMYFUNCTION("""COMPUTED_VALUE"""),"")</f>
        <v/>
      </c>
      <c r="G112" s="26" t="str">
        <f ca="1">IFERROR(__xludf.DUMMYFUNCTION("""COMPUTED_VALUE"""),"")</f>
        <v/>
      </c>
      <c r="H112" s="26" t="str">
        <f ca="1">IFERROR(__xludf.DUMMYFUNCTION("""COMPUTED_VALUE"""),"")</f>
        <v/>
      </c>
      <c r="I112" s="26" t="str">
        <f ca="1">IFERROR(__xludf.DUMMYFUNCTION("""COMPUTED_VALUE"""),"")</f>
        <v/>
      </c>
      <c r="J112" s="26" t="str">
        <f ca="1">IFERROR(__xludf.DUMMYFUNCTION("""COMPUTED_VALUE"""),"")</f>
        <v/>
      </c>
      <c r="K112" s="26" t="str">
        <f ca="1">IFERROR(__xludf.DUMMYFUNCTION("""COMPUTED_VALUE"""),"")</f>
        <v/>
      </c>
      <c r="L112" s="27" t="str">
        <f ca="1">IFERROR(__xludf.DUMMYFUNCTION("""COMPUTED_VALUE"""),"")</f>
        <v/>
      </c>
      <c r="M112" s="26" t="str">
        <f ca="1">IFERROR(__xludf.DUMMYFUNCTION("""COMPUTED_VALUE"""),"")</f>
        <v/>
      </c>
      <c r="N112" s="26" t="str">
        <f ca="1">IFERROR(__xludf.DUMMYFUNCTION("""COMPUTED_VALUE"""),"")</f>
        <v/>
      </c>
      <c r="O112" s="22" t="str">
        <f ca="1">IFERROR(__xludf.DUMMYFUNCTION("""COMPUTED_VALUE"""),"")</f>
        <v/>
      </c>
      <c r="P112" s="22"/>
      <c r="Q112" s="22"/>
      <c r="R112" s="22"/>
      <c r="S112" s="22"/>
      <c r="T112" s="22"/>
      <c r="U112" s="22"/>
      <c r="V112" s="22"/>
      <c r="W112" s="22"/>
      <c r="X112" s="22"/>
      <c r="Y112" s="22"/>
    </row>
    <row r="113" spans="1:25" ht="14.25">
      <c r="A113" s="21" t="str">
        <f ca="1">IFERROR(__xludf.DUMMYFUNCTION("""COMPUTED_VALUE"""),"陳正芬")</f>
        <v>陳正芬</v>
      </c>
      <c r="B113" s="22" t="str">
        <f ca="1">IFERROR(__xludf.DUMMYFUNCTION("""COMPUTED_VALUE"""),"義")</f>
        <v>義</v>
      </c>
      <c r="C113" s="22" t="str">
        <f ca="1">IFERROR(__xludf.DUMMYFUNCTION("""COMPUTED_VALUE"""),"美國")</f>
        <v>美國</v>
      </c>
      <c r="D113" s="26">
        <f ca="1">IFERROR(__xludf.DUMMYFUNCTION("""COMPUTED_VALUE"""),2)</f>
        <v>2</v>
      </c>
      <c r="E113" s="26">
        <f ca="1">IFERROR(__xludf.DUMMYFUNCTION("""COMPUTED_VALUE"""),2)</f>
        <v>2</v>
      </c>
      <c r="F113" s="28" t="str">
        <f ca="1">IFERROR(__xludf.DUMMYFUNCTION("""COMPUTED_VALUE"""),"美金 $50")</f>
        <v>美金 $50</v>
      </c>
      <c r="G113" s="26" t="str">
        <f ca="1">IFERROR(__xludf.DUMMYFUNCTION("""COMPUTED_VALUE"""),"")</f>
        <v/>
      </c>
      <c r="H113" s="26">
        <f ca="1">IFERROR(__xludf.DUMMYFUNCTION("""COMPUTED_VALUE"""),2)</f>
        <v>2</v>
      </c>
      <c r="I113" s="26" t="str">
        <f ca="1">IFERROR(__xludf.DUMMYFUNCTION("""COMPUTED_VALUE"""),"C")</f>
        <v>C</v>
      </c>
      <c r="J113" s="26">
        <f ca="1">IFERROR(__xludf.DUMMYFUNCTION("""COMPUTED_VALUE"""),2)</f>
        <v>2</v>
      </c>
      <c r="K113" s="26">
        <f ca="1">IFERROR(__xludf.DUMMYFUNCTION("""COMPUTED_VALUE"""),1)</f>
        <v>1</v>
      </c>
      <c r="L113" s="27">
        <f ca="1">IFERROR(__xludf.DUMMYFUNCTION("""COMPUTED_VALUE"""),45976)</f>
        <v>45976</v>
      </c>
      <c r="M113" s="26" t="str">
        <f ca="1">IFERROR(__xludf.DUMMYFUNCTION("""COMPUTED_VALUE"""),"")</f>
        <v/>
      </c>
      <c r="N113" s="26">
        <f ca="1">IFERROR(__xludf.DUMMYFUNCTION("""COMPUTED_VALUE"""),2)</f>
        <v>2</v>
      </c>
      <c r="O113" s="22" t="str">
        <f ca="1">IFERROR(__xludf.DUMMYFUNCTION("""COMPUTED_VALUE"""),"B")</f>
        <v>B</v>
      </c>
      <c r="P113" s="22"/>
      <c r="Q113" s="22"/>
      <c r="R113" s="22"/>
      <c r="S113" s="22"/>
      <c r="T113" s="22"/>
      <c r="U113" s="22"/>
      <c r="V113" s="22"/>
      <c r="W113" s="22"/>
      <c r="X113" s="22"/>
      <c r="Y113" s="22"/>
    </row>
    <row r="114" spans="1:25" ht="14.25">
      <c r="A114" s="21" t="str">
        <f ca="1">IFERROR(__xludf.DUMMYFUNCTION("""COMPUTED_VALUE"""),"須培琳")</f>
        <v>須培琳</v>
      </c>
      <c r="B114" s="22" t="str">
        <f ca="1">IFERROR(__xludf.DUMMYFUNCTION("""COMPUTED_VALUE"""),"義")</f>
        <v>義</v>
      </c>
      <c r="C114" s="22" t="str">
        <f ca="1">IFERROR(__xludf.DUMMYFUNCTION("""COMPUTED_VALUE"""),"美國")</f>
        <v>美國</v>
      </c>
      <c r="D114" s="26">
        <f ca="1">IFERROR(__xludf.DUMMYFUNCTION("""COMPUTED_VALUE"""),1)</f>
        <v>1</v>
      </c>
      <c r="E114" s="26" t="str">
        <f ca="1">IFERROR(__xludf.DUMMYFUNCTION("""COMPUTED_VALUE"""),"")</f>
        <v/>
      </c>
      <c r="F114" s="28" t="str">
        <f ca="1">IFERROR(__xludf.DUMMYFUNCTION("""COMPUTED_VALUE"""),"")</f>
        <v/>
      </c>
      <c r="G114" s="26" t="str">
        <f ca="1">IFERROR(__xludf.DUMMYFUNCTION("""COMPUTED_VALUE"""),"")</f>
        <v/>
      </c>
      <c r="H114" s="26" t="str">
        <f ca="1">IFERROR(__xludf.DUMMYFUNCTION("""COMPUTED_VALUE"""),"")</f>
        <v/>
      </c>
      <c r="I114" s="26" t="str">
        <f ca="1">IFERROR(__xludf.DUMMYFUNCTION("""COMPUTED_VALUE"""),"")</f>
        <v/>
      </c>
      <c r="J114" s="26" t="str">
        <f ca="1">IFERROR(__xludf.DUMMYFUNCTION("""COMPUTED_VALUE"""),"")</f>
        <v/>
      </c>
      <c r="K114" s="26" t="str">
        <f ca="1">IFERROR(__xludf.DUMMYFUNCTION("""COMPUTED_VALUE"""),"")</f>
        <v/>
      </c>
      <c r="L114" s="27" t="str">
        <f ca="1">IFERROR(__xludf.DUMMYFUNCTION("""COMPUTED_VALUE"""),"")</f>
        <v/>
      </c>
      <c r="M114" s="26" t="str">
        <f ca="1">IFERROR(__xludf.DUMMYFUNCTION("""COMPUTED_VALUE"""),"")</f>
        <v/>
      </c>
      <c r="N114" s="26" t="str">
        <f ca="1">IFERROR(__xludf.DUMMYFUNCTION("""COMPUTED_VALUE"""),"")</f>
        <v/>
      </c>
      <c r="O114" s="22" t="str">
        <f ca="1">IFERROR(__xludf.DUMMYFUNCTION("""COMPUTED_VALUE"""),"")</f>
        <v/>
      </c>
      <c r="P114" s="22"/>
      <c r="Q114" s="22"/>
      <c r="R114" s="22"/>
      <c r="S114" s="22"/>
      <c r="T114" s="22"/>
      <c r="U114" s="22"/>
      <c r="V114" s="22"/>
      <c r="W114" s="22"/>
      <c r="X114" s="22"/>
      <c r="Y114" s="22"/>
    </row>
    <row r="115" spans="1:25" ht="14.25">
      <c r="A115" s="21" t="str">
        <f ca="1">IFERROR(__xludf.DUMMYFUNCTION("""COMPUTED_VALUE"""),"馬蕙蘭")</f>
        <v>馬蕙蘭</v>
      </c>
      <c r="B115" s="22" t="str">
        <f ca="1">IFERROR(__xludf.DUMMYFUNCTION("""COMPUTED_VALUE"""),"義")</f>
        <v>義</v>
      </c>
      <c r="C115" s="22" t="str">
        <f ca="1">IFERROR(__xludf.DUMMYFUNCTION("""COMPUTED_VALUE"""),"台灣")</f>
        <v>台灣</v>
      </c>
      <c r="D115" s="26">
        <f ca="1">IFERROR(__xludf.DUMMYFUNCTION("""COMPUTED_VALUE"""),1)</f>
        <v>1</v>
      </c>
      <c r="E115" s="26">
        <f ca="1">IFERROR(__xludf.DUMMYFUNCTION("""COMPUTED_VALUE"""),5)</f>
        <v>5</v>
      </c>
      <c r="F115" s="28" t="str">
        <f ca="1">IFERROR(__xludf.DUMMYFUNCTION("""COMPUTED_VALUE"""),"台幣 $2300")</f>
        <v>台幣 $2300</v>
      </c>
      <c r="G115" s="26" t="str">
        <f ca="1">IFERROR(__xludf.DUMMYFUNCTION("""COMPUTED_VALUE"""),"")</f>
        <v/>
      </c>
      <c r="H115" s="26" t="str">
        <f ca="1">IFERROR(__xludf.DUMMYFUNCTION("""COMPUTED_VALUE"""),"")</f>
        <v/>
      </c>
      <c r="I115" s="26" t="str">
        <f ca="1">IFERROR(__xludf.DUMMYFUNCTION("""COMPUTED_VALUE"""),"")</f>
        <v/>
      </c>
      <c r="J115" s="26" t="str">
        <f ca="1">IFERROR(__xludf.DUMMYFUNCTION("""COMPUTED_VALUE"""),"")</f>
        <v/>
      </c>
      <c r="K115" s="26" t="str">
        <f ca="1">IFERROR(__xludf.DUMMYFUNCTION("""COMPUTED_VALUE"""),"")</f>
        <v/>
      </c>
      <c r="L115" s="27" t="str">
        <f ca="1">IFERROR(__xludf.DUMMYFUNCTION("""COMPUTED_VALUE"""),"")</f>
        <v/>
      </c>
      <c r="M115" s="26" t="str">
        <f ca="1">IFERROR(__xludf.DUMMYFUNCTION("""COMPUTED_VALUE"""),"")</f>
        <v/>
      </c>
      <c r="N115" s="26" t="str">
        <f ca="1">IFERROR(__xludf.DUMMYFUNCTION("""COMPUTED_VALUE"""),"")</f>
        <v/>
      </c>
      <c r="O115" s="22" t="str">
        <f ca="1">IFERROR(__xludf.DUMMYFUNCTION("""COMPUTED_VALUE"""),"")</f>
        <v/>
      </c>
      <c r="P115" s="22"/>
      <c r="Q115" s="22"/>
      <c r="R115" s="22"/>
      <c r="S115" s="22"/>
      <c r="T115" s="22"/>
      <c r="U115" s="22"/>
      <c r="V115" s="22"/>
      <c r="W115" s="22"/>
      <c r="X115" s="22"/>
      <c r="Y115" s="22"/>
    </row>
    <row r="116" spans="1:25" ht="14.25">
      <c r="A116" s="21" t="str">
        <f ca="1">IFERROR(__xludf.DUMMYFUNCTION("""COMPUTED_VALUE"""),"馮燕")</f>
        <v>馮燕</v>
      </c>
      <c r="B116" s="22" t="str">
        <f ca="1">IFERROR(__xludf.DUMMYFUNCTION("""COMPUTED_VALUE"""),"義")</f>
        <v>義</v>
      </c>
      <c r="C116" s="22" t="str">
        <f ca="1">IFERROR(__xludf.DUMMYFUNCTION("""COMPUTED_VALUE"""),"台灣")</f>
        <v>台灣</v>
      </c>
      <c r="D116" s="26">
        <f ca="1">IFERROR(__xludf.DUMMYFUNCTION("""COMPUTED_VALUE"""),5)</f>
        <v>5</v>
      </c>
      <c r="E116" s="26">
        <f ca="1">IFERROR(__xludf.DUMMYFUNCTION("""COMPUTED_VALUE"""),3)</f>
        <v>3</v>
      </c>
      <c r="F116" s="28" t="str">
        <f ca="1">IFERROR(__xludf.DUMMYFUNCTION("""COMPUTED_VALUE"""),"台幣 $2250")</f>
        <v>台幣 $2250</v>
      </c>
      <c r="G116" s="26">
        <f ca="1">IFERROR(__xludf.DUMMYFUNCTION("""COMPUTED_VALUE"""),1)</f>
        <v>1</v>
      </c>
      <c r="H116" s="26" t="str">
        <f ca="1">IFERROR(__xludf.DUMMYFUNCTION("""COMPUTED_VALUE"""),"")</f>
        <v/>
      </c>
      <c r="I116" s="26" t="str">
        <f ca="1">IFERROR(__xludf.DUMMYFUNCTION("""COMPUTED_VALUE"""),"")</f>
        <v/>
      </c>
      <c r="J116" s="26" t="str">
        <f ca="1">IFERROR(__xludf.DUMMYFUNCTION("""COMPUTED_VALUE"""),"")</f>
        <v/>
      </c>
      <c r="K116" s="26" t="str">
        <f ca="1">IFERROR(__xludf.DUMMYFUNCTION("""COMPUTED_VALUE"""),"")</f>
        <v/>
      </c>
      <c r="L116" s="27" t="str">
        <f ca="1">IFERROR(__xludf.DUMMYFUNCTION("""COMPUTED_VALUE"""),"")</f>
        <v/>
      </c>
      <c r="M116" s="26" t="str">
        <f ca="1">IFERROR(__xludf.DUMMYFUNCTION("""COMPUTED_VALUE"""),"")</f>
        <v/>
      </c>
      <c r="N116" s="26">
        <f ca="1">IFERROR(__xludf.DUMMYFUNCTION("""COMPUTED_VALUE"""),2)</f>
        <v>2</v>
      </c>
      <c r="O116" s="22" t="str">
        <f ca="1">IFERROR(__xludf.DUMMYFUNCTION("""COMPUTED_VALUE"""),"K")</f>
        <v>K</v>
      </c>
      <c r="P116" s="22"/>
      <c r="Q116" s="22"/>
      <c r="R116" s="22"/>
      <c r="S116" s="22"/>
      <c r="T116" s="22"/>
      <c r="U116" s="22"/>
      <c r="V116" s="22"/>
      <c r="W116" s="22"/>
      <c r="X116" s="22"/>
      <c r="Y116" s="22"/>
    </row>
    <row r="117" spans="1:25" ht="14.25">
      <c r="A117" s="21" t="str">
        <f ca="1">IFERROR(__xludf.DUMMYFUNCTION("""COMPUTED_VALUE"""),"魯錦玲")</f>
        <v>魯錦玲</v>
      </c>
      <c r="B117" s="22" t="str">
        <f ca="1">IFERROR(__xludf.DUMMYFUNCTION("""COMPUTED_VALUE"""),"義")</f>
        <v>義</v>
      </c>
      <c r="C117" s="22" t="str">
        <f ca="1">IFERROR(__xludf.DUMMYFUNCTION("""COMPUTED_VALUE"""),"香港")</f>
        <v>香港</v>
      </c>
      <c r="D117" s="26">
        <f ca="1">IFERROR(__xludf.DUMMYFUNCTION("""COMPUTED_VALUE"""),2)</f>
        <v>2</v>
      </c>
      <c r="E117" s="26" t="str">
        <f ca="1">IFERROR(__xludf.DUMMYFUNCTION("""COMPUTED_VALUE"""),"")</f>
        <v/>
      </c>
      <c r="F117" s="28" t="str">
        <f ca="1">IFERROR(__xludf.DUMMYFUNCTION("""COMPUTED_VALUE"""),"")</f>
        <v/>
      </c>
      <c r="G117" s="26">
        <f ca="1">IFERROR(__xludf.DUMMYFUNCTION("""COMPUTED_VALUE"""),2)</f>
        <v>2</v>
      </c>
      <c r="H117" s="26" t="str">
        <f ca="1">IFERROR(__xludf.DUMMYFUNCTION("""COMPUTED_VALUE"""),"")</f>
        <v/>
      </c>
      <c r="I117" s="26" t="str">
        <f ca="1">IFERROR(__xludf.DUMMYFUNCTION("""COMPUTED_VALUE"""),"")</f>
        <v/>
      </c>
      <c r="J117" s="26" t="str">
        <f ca="1">IFERROR(__xludf.DUMMYFUNCTION("""COMPUTED_VALUE"""),"")</f>
        <v/>
      </c>
      <c r="K117" s="26" t="str">
        <f ca="1">IFERROR(__xludf.DUMMYFUNCTION("""COMPUTED_VALUE"""),"")</f>
        <v/>
      </c>
      <c r="L117" s="27" t="str">
        <f ca="1">IFERROR(__xludf.DUMMYFUNCTION("""COMPUTED_VALUE"""),"")</f>
        <v/>
      </c>
      <c r="M117" s="26">
        <f ca="1">IFERROR(__xludf.DUMMYFUNCTION("""COMPUTED_VALUE"""),2)</f>
        <v>2</v>
      </c>
      <c r="N117" s="26">
        <f ca="1">IFERROR(__xludf.DUMMYFUNCTION("""COMPUTED_VALUE"""),2)</f>
        <v>2</v>
      </c>
      <c r="O117" s="22" t="str">
        <f ca="1">IFERROR(__xludf.DUMMYFUNCTION("""COMPUTED_VALUE"""),"B")</f>
        <v>B</v>
      </c>
      <c r="P117" s="22"/>
      <c r="Q117" s="22"/>
      <c r="R117" s="22"/>
      <c r="S117" s="22"/>
      <c r="T117" s="22"/>
      <c r="U117" s="22"/>
      <c r="V117" s="22"/>
      <c r="W117" s="22"/>
      <c r="X117" s="22"/>
      <c r="Y117" s="22"/>
    </row>
    <row r="118" spans="1:25" ht="14.25">
      <c r="A118" s="21" t="str">
        <f ca="1">IFERROR(__xludf.DUMMYFUNCTION("""COMPUTED_VALUE"""),"丁曉齡")</f>
        <v>丁曉齡</v>
      </c>
      <c r="B118" s="22" t="str">
        <f ca="1">IFERROR(__xludf.DUMMYFUNCTION("""COMPUTED_VALUE"""),"和")</f>
        <v>和</v>
      </c>
      <c r="C118" s="22" t="str">
        <f ca="1">IFERROR(__xludf.DUMMYFUNCTION("""COMPUTED_VALUE"""),"美國")</f>
        <v>美國</v>
      </c>
      <c r="D118" s="26">
        <f ca="1">IFERROR(__xludf.DUMMYFUNCTION("""COMPUTED_VALUE"""),1)</f>
        <v>1</v>
      </c>
      <c r="E118" s="26" t="str">
        <f ca="1">IFERROR(__xludf.DUMMYFUNCTION("""COMPUTED_VALUE"""),"")</f>
        <v/>
      </c>
      <c r="F118" s="28" t="str">
        <f ca="1">IFERROR(__xludf.DUMMYFUNCTION("""COMPUTED_VALUE"""),"")</f>
        <v/>
      </c>
      <c r="G118" s="26">
        <f ca="1">IFERROR(__xludf.DUMMYFUNCTION("""COMPUTED_VALUE"""),2)</f>
        <v>2</v>
      </c>
      <c r="H118" s="26" t="str">
        <f ca="1">IFERROR(__xludf.DUMMYFUNCTION("""COMPUTED_VALUE"""),"")</f>
        <v/>
      </c>
      <c r="I118" s="26" t="str">
        <f ca="1">IFERROR(__xludf.DUMMYFUNCTION("""COMPUTED_VALUE"""),"")</f>
        <v/>
      </c>
      <c r="J118" s="26" t="str">
        <f ca="1">IFERROR(__xludf.DUMMYFUNCTION("""COMPUTED_VALUE"""),"")</f>
        <v/>
      </c>
      <c r="K118" s="26" t="str">
        <f ca="1">IFERROR(__xludf.DUMMYFUNCTION("""COMPUTED_VALUE"""),"")</f>
        <v/>
      </c>
      <c r="L118" s="27" t="str">
        <f ca="1">IFERROR(__xludf.DUMMYFUNCTION("""COMPUTED_VALUE"""),"")</f>
        <v/>
      </c>
      <c r="M118" s="26" t="str">
        <f ca="1">IFERROR(__xludf.DUMMYFUNCTION("""COMPUTED_VALUE"""),"")</f>
        <v/>
      </c>
      <c r="N118" s="26" t="str">
        <f ca="1">IFERROR(__xludf.DUMMYFUNCTION("""COMPUTED_VALUE"""),"")</f>
        <v/>
      </c>
      <c r="O118" s="22" t="str">
        <f ca="1">IFERROR(__xludf.DUMMYFUNCTION("""COMPUTED_VALUE"""),"")</f>
        <v/>
      </c>
      <c r="P118" s="22"/>
      <c r="Q118" s="22"/>
      <c r="R118" s="22"/>
      <c r="S118" s="22"/>
      <c r="T118" s="22"/>
      <c r="U118" s="22"/>
      <c r="V118" s="22"/>
      <c r="W118" s="22"/>
      <c r="X118" s="22"/>
      <c r="Y118" s="22"/>
    </row>
    <row r="119" spans="1:25" ht="14.25">
      <c r="A119" s="21" t="str">
        <f ca="1">IFERROR(__xludf.DUMMYFUNCTION("""COMPUTED_VALUE"""),"佘雪絹")</f>
        <v>佘雪絹</v>
      </c>
      <c r="B119" s="22" t="str">
        <f ca="1">IFERROR(__xludf.DUMMYFUNCTION("""COMPUTED_VALUE"""),"和")</f>
        <v>和</v>
      </c>
      <c r="C119" s="22" t="str">
        <f ca="1">IFERROR(__xludf.DUMMYFUNCTION("""COMPUTED_VALUE"""),"台灣")</f>
        <v>台灣</v>
      </c>
      <c r="D119" s="26">
        <f ca="1">IFERROR(__xludf.DUMMYFUNCTION("""COMPUTED_VALUE"""),1)</f>
        <v>1</v>
      </c>
      <c r="E119" s="26" t="str">
        <f ca="1">IFERROR(__xludf.DUMMYFUNCTION("""COMPUTED_VALUE"""),"")</f>
        <v/>
      </c>
      <c r="F119" s="28" t="str">
        <f ca="1">IFERROR(__xludf.DUMMYFUNCTION("""COMPUTED_VALUE"""),"")</f>
        <v/>
      </c>
      <c r="G119" s="26" t="str">
        <f ca="1">IFERROR(__xludf.DUMMYFUNCTION("""COMPUTED_VALUE"""),"")</f>
        <v/>
      </c>
      <c r="H119" s="26" t="str">
        <f ca="1">IFERROR(__xludf.DUMMYFUNCTION("""COMPUTED_VALUE"""),"")</f>
        <v/>
      </c>
      <c r="I119" s="26" t="str">
        <f ca="1">IFERROR(__xludf.DUMMYFUNCTION("""COMPUTED_VALUE"""),"")</f>
        <v/>
      </c>
      <c r="J119" s="26" t="str">
        <f ca="1">IFERROR(__xludf.DUMMYFUNCTION("""COMPUTED_VALUE"""),"")</f>
        <v/>
      </c>
      <c r="K119" s="26" t="str">
        <f ca="1">IFERROR(__xludf.DUMMYFUNCTION("""COMPUTED_VALUE"""),"")</f>
        <v/>
      </c>
      <c r="L119" s="27" t="str">
        <f ca="1">IFERROR(__xludf.DUMMYFUNCTION("""COMPUTED_VALUE"""),"")</f>
        <v/>
      </c>
      <c r="M119" s="26" t="str">
        <f ca="1">IFERROR(__xludf.DUMMYFUNCTION("""COMPUTED_VALUE"""),"")</f>
        <v/>
      </c>
      <c r="N119" s="26">
        <f ca="1">IFERROR(__xludf.DUMMYFUNCTION("""COMPUTED_VALUE"""),2)</f>
        <v>2</v>
      </c>
      <c r="O119" s="22" t="str">
        <f ca="1">IFERROR(__xludf.DUMMYFUNCTION("""COMPUTED_VALUE"""),"B")</f>
        <v>B</v>
      </c>
      <c r="P119" s="22"/>
      <c r="Q119" s="22"/>
      <c r="R119" s="22"/>
      <c r="S119" s="22"/>
      <c r="T119" s="22"/>
      <c r="U119" s="22"/>
      <c r="V119" s="22"/>
      <c r="W119" s="22"/>
      <c r="X119" s="22"/>
      <c r="Y119" s="22"/>
    </row>
    <row r="120" spans="1:25" ht="14.25">
      <c r="A120" s="21" t="str">
        <f ca="1">IFERROR(__xludf.DUMMYFUNCTION("""COMPUTED_VALUE"""),"劉麗莉")</f>
        <v>劉麗莉</v>
      </c>
      <c r="B120" s="22" t="str">
        <f ca="1">IFERROR(__xludf.DUMMYFUNCTION("""COMPUTED_VALUE"""),"和")</f>
        <v>和</v>
      </c>
      <c r="C120" s="22" t="str">
        <f ca="1">IFERROR(__xludf.DUMMYFUNCTION("""COMPUTED_VALUE"""),"台灣")</f>
        <v>台灣</v>
      </c>
      <c r="D120" s="26" t="str">
        <f ca="1">IFERROR(__xludf.DUMMYFUNCTION("""COMPUTED_VALUE"""),"")</f>
        <v/>
      </c>
      <c r="E120" s="26" t="str">
        <f ca="1">IFERROR(__xludf.DUMMYFUNCTION("""COMPUTED_VALUE"""),"")</f>
        <v/>
      </c>
      <c r="F120" s="28" t="str">
        <f ca="1">IFERROR(__xludf.DUMMYFUNCTION("""COMPUTED_VALUE"""),"")</f>
        <v/>
      </c>
      <c r="G120" s="26" t="str">
        <f ca="1">IFERROR(__xludf.DUMMYFUNCTION("""COMPUTED_VALUE"""),"")</f>
        <v/>
      </c>
      <c r="H120" s="22"/>
      <c r="I120" s="22"/>
      <c r="J120" s="26">
        <f ca="1">IFERROR(__xludf.DUMMYFUNCTION("""COMPUTED_VALUE"""),0)</f>
        <v>0</v>
      </c>
      <c r="K120" s="26">
        <f ca="1">IFERROR(__xludf.DUMMYFUNCTION("""COMPUTED_VALUE"""),0)</f>
        <v>0</v>
      </c>
      <c r="L120" s="27">
        <f ca="1">IFERROR(__xludf.DUMMYFUNCTION("""COMPUTED_VALUE"""),45976)</f>
        <v>45976</v>
      </c>
      <c r="M120" s="26" t="str">
        <f ca="1">IFERROR(__xludf.DUMMYFUNCTION("""COMPUTED_VALUE"""),"")</f>
        <v/>
      </c>
      <c r="N120" s="26">
        <f ca="1">IFERROR(__xludf.DUMMYFUNCTION("""COMPUTED_VALUE"""),1)</f>
        <v>1</v>
      </c>
      <c r="O120" s="22" t="str">
        <f ca="1">IFERROR(__xludf.DUMMYFUNCTION("""COMPUTED_VALUE"""),"B")</f>
        <v>B</v>
      </c>
      <c r="P120" s="22"/>
      <c r="Q120" s="22"/>
      <c r="R120" s="22"/>
      <c r="S120" s="22"/>
      <c r="T120" s="22"/>
      <c r="U120" s="22"/>
      <c r="V120" s="22"/>
      <c r="W120" s="22"/>
      <c r="X120" s="22"/>
      <c r="Y120" s="22"/>
    </row>
    <row r="121" spans="1:25" ht="14.25">
      <c r="A121" s="21" t="str">
        <f ca="1">IFERROR(__xludf.DUMMYFUNCTION("""COMPUTED_VALUE"""),"吳貞貞")</f>
        <v>吳貞貞</v>
      </c>
      <c r="B121" s="22" t="str">
        <f ca="1">IFERROR(__xludf.DUMMYFUNCTION("""COMPUTED_VALUE"""),"和")</f>
        <v>和</v>
      </c>
      <c r="C121" s="22" t="str">
        <f ca="1">IFERROR(__xludf.DUMMYFUNCTION("""COMPUTED_VALUE"""),"美國")</f>
        <v>美國</v>
      </c>
      <c r="D121" s="26">
        <f ca="1">IFERROR(__xludf.DUMMYFUNCTION("""COMPUTED_VALUE"""),1)</f>
        <v>1</v>
      </c>
      <c r="E121" s="26">
        <f ca="1">IFERROR(__xludf.DUMMYFUNCTION("""COMPUTED_VALUE"""),3)</f>
        <v>3</v>
      </c>
      <c r="F121" s="28" t="str">
        <f ca="1">IFERROR(__xludf.DUMMYFUNCTION("""COMPUTED_VALUE"""),"美金 $62")</f>
        <v>美金 $62</v>
      </c>
      <c r="G121" s="26" t="str">
        <f ca="1">IFERROR(__xludf.DUMMYFUNCTION("""COMPUTED_VALUE"""),"")</f>
        <v/>
      </c>
      <c r="H121" s="26" t="str">
        <f ca="1">IFERROR(__xludf.DUMMYFUNCTION("""COMPUTED_VALUE"""),"")</f>
        <v/>
      </c>
      <c r="I121" s="26" t="str">
        <f ca="1">IFERROR(__xludf.DUMMYFUNCTION("""COMPUTED_VALUE"""),"")</f>
        <v/>
      </c>
      <c r="J121" s="26" t="str">
        <f ca="1">IFERROR(__xludf.DUMMYFUNCTION("""COMPUTED_VALUE"""),"")</f>
        <v/>
      </c>
      <c r="K121" s="26" t="str">
        <f ca="1">IFERROR(__xludf.DUMMYFUNCTION("""COMPUTED_VALUE"""),"")</f>
        <v/>
      </c>
      <c r="L121" s="27" t="str">
        <f ca="1">IFERROR(__xludf.DUMMYFUNCTION("""COMPUTED_VALUE"""),"")</f>
        <v/>
      </c>
      <c r="M121" s="26" t="str">
        <f ca="1">IFERROR(__xludf.DUMMYFUNCTION("""COMPUTED_VALUE"""),"")</f>
        <v/>
      </c>
      <c r="N121" s="26">
        <f ca="1">IFERROR(__xludf.DUMMYFUNCTION("""COMPUTED_VALUE"""),2)</f>
        <v>2</v>
      </c>
      <c r="O121" s="22" t="str">
        <f ca="1">IFERROR(__xludf.DUMMYFUNCTION("""COMPUTED_VALUE"""),"B")</f>
        <v>B</v>
      </c>
      <c r="P121" s="22"/>
      <c r="Q121" s="22"/>
      <c r="R121" s="22"/>
      <c r="S121" s="22"/>
      <c r="T121" s="22"/>
      <c r="U121" s="22"/>
      <c r="V121" s="22"/>
      <c r="W121" s="22"/>
      <c r="X121" s="22"/>
      <c r="Y121" s="22"/>
    </row>
    <row r="122" spans="1:25" ht="14.25">
      <c r="A122" s="21" t="str">
        <f ca="1">IFERROR(__xludf.DUMMYFUNCTION("""COMPUTED_VALUE"""),"廖芳娟")</f>
        <v>廖芳娟</v>
      </c>
      <c r="B122" s="22" t="str">
        <f ca="1">IFERROR(__xludf.DUMMYFUNCTION("""COMPUTED_VALUE"""),"和")</f>
        <v>和</v>
      </c>
      <c r="C122" s="22" t="str">
        <f ca="1">IFERROR(__xludf.DUMMYFUNCTION("""COMPUTED_VALUE"""),"台灣")</f>
        <v>台灣</v>
      </c>
      <c r="D122" s="26">
        <f ca="1">IFERROR(__xludf.DUMMYFUNCTION("""COMPUTED_VALUE"""),1)</f>
        <v>1</v>
      </c>
      <c r="E122" s="26" t="str">
        <f ca="1">IFERROR(__xludf.DUMMYFUNCTION("""COMPUTED_VALUE"""),"")</f>
        <v/>
      </c>
      <c r="F122" s="28" t="str">
        <f ca="1">IFERROR(__xludf.DUMMYFUNCTION("""COMPUTED_VALUE"""),"")</f>
        <v/>
      </c>
      <c r="G122" s="26" t="str">
        <f ca="1">IFERROR(__xludf.DUMMYFUNCTION("""COMPUTED_VALUE"""),"")</f>
        <v/>
      </c>
      <c r="H122" s="26" t="str">
        <f ca="1">IFERROR(__xludf.DUMMYFUNCTION("""COMPUTED_VALUE"""),"")</f>
        <v/>
      </c>
      <c r="I122" s="26" t="str">
        <f ca="1">IFERROR(__xludf.DUMMYFUNCTION("""COMPUTED_VALUE"""),"")</f>
        <v/>
      </c>
      <c r="J122" s="26" t="str">
        <f ca="1">IFERROR(__xludf.DUMMYFUNCTION("""COMPUTED_VALUE"""),"")</f>
        <v/>
      </c>
      <c r="K122" s="26" t="str">
        <f ca="1">IFERROR(__xludf.DUMMYFUNCTION("""COMPUTED_VALUE"""),"")</f>
        <v/>
      </c>
      <c r="L122" s="27" t="str">
        <f ca="1">IFERROR(__xludf.DUMMYFUNCTION("""COMPUTED_VALUE"""),"")</f>
        <v/>
      </c>
      <c r="M122" s="26" t="str">
        <f ca="1">IFERROR(__xludf.DUMMYFUNCTION("""COMPUTED_VALUE"""),"")</f>
        <v/>
      </c>
      <c r="N122" s="26">
        <f ca="1">IFERROR(__xludf.DUMMYFUNCTION("""COMPUTED_VALUE"""),1)</f>
        <v>1</v>
      </c>
      <c r="O122" s="22" t="str">
        <f ca="1">IFERROR(__xludf.DUMMYFUNCTION("""COMPUTED_VALUE"""),"B")</f>
        <v>B</v>
      </c>
      <c r="P122" s="22"/>
      <c r="Q122" s="22"/>
      <c r="R122" s="22"/>
      <c r="S122" s="22"/>
      <c r="T122" s="22"/>
      <c r="U122" s="22"/>
      <c r="V122" s="22"/>
      <c r="W122" s="22"/>
      <c r="X122" s="22"/>
      <c r="Y122" s="22"/>
    </row>
    <row r="123" spans="1:25" ht="14.25">
      <c r="A123" s="21" t="str">
        <f ca="1">IFERROR(__xludf.DUMMYFUNCTION("""COMPUTED_VALUE"""),"張瑜芬")</f>
        <v>張瑜芬</v>
      </c>
      <c r="B123" s="22" t="str">
        <f ca="1">IFERROR(__xludf.DUMMYFUNCTION("""COMPUTED_VALUE"""),"和")</f>
        <v>和</v>
      </c>
      <c r="C123" s="22" t="str">
        <f ca="1">IFERROR(__xludf.DUMMYFUNCTION("""COMPUTED_VALUE"""),"台灣")</f>
        <v>台灣</v>
      </c>
      <c r="D123" s="26">
        <f ca="1">IFERROR(__xludf.DUMMYFUNCTION("""COMPUTED_VALUE"""),1)</f>
        <v>1</v>
      </c>
      <c r="E123" s="26" t="str">
        <f ca="1">IFERROR(__xludf.DUMMYFUNCTION("""COMPUTED_VALUE"""),"")</f>
        <v/>
      </c>
      <c r="F123" s="28" t="str">
        <f ca="1">IFERROR(__xludf.DUMMYFUNCTION("""COMPUTED_VALUE"""),"")</f>
        <v/>
      </c>
      <c r="G123" s="26" t="str">
        <f ca="1">IFERROR(__xludf.DUMMYFUNCTION("""COMPUTED_VALUE"""),"")</f>
        <v/>
      </c>
      <c r="H123" s="26" t="str">
        <f ca="1">IFERROR(__xludf.DUMMYFUNCTION("""COMPUTED_VALUE"""),"")</f>
        <v/>
      </c>
      <c r="I123" s="26" t="str">
        <f ca="1">IFERROR(__xludf.DUMMYFUNCTION("""COMPUTED_VALUE"""),"")</f>
        <v/>
      </c>
      <c r="J123" s="26" t="str">
        <f ca="1">IFERROR(__xludf.DUMMYFUNCTION("""COMPUTED_VALUE"""),"")</f>
        <v/>
      </c>
      <c r="K123" s="26" t="str">
        <f ca="1">IFERROR(__xludf.DUMMYFUNCTION("""COMPUTED_VALUE"""),"")</f>
        <v/>
      </c>
      <c r="L123" s="27" t="str">
        <f ca="1">IFERROR(__xludf.DUMMYFUNCTION("""COMPUTED_VALUE"""),"")</f>
        <v/>
      </c>
      <c r="M123" s="26" t="str">
        <f ca="1">IFERROR(__xludf.DUMMYFUNCTION("""COMPUTED_VALUE"""),"")</f>
        <v/>
      </c>
      <c r="N123" s="26" t="str">
        <f ca="1">IFERROR(__xludf.DUMMYFUNCTION("""COMPUTED_VALUE"""),"")</f>
        <v/>
      </c>
      <c r="O123" s="22" t="str">
        <f ca="1">IFERROR(__xludf.DUMMYFUNCTION("""COMPUTED_VALUE"""),"")</f>
        <v/>
      </c>
      <c r="P123" s="22"/>
      <c r="Q123" s="22"/>
      <c r="R123" s="22"/>
      <c r="S123" s="22"/>
      <c r="T123" s="22"/>
      <c r="U123" s="22"/>
      <c r="V123" s="22"/>
      <c r="W123" s="22"/>
      <c r="X123" s="22"/>
      <c r="Y123" s="22"/>
    </row>
    <row r="124" spans="1:25" ht="14.25">
      <c r="A124" s="21" t="str">
        <f ca="1">IFERROR(__xludf.DUMMYFUNCTION("""COMPUTED_VALUE"""),"張翠棗")</f>
        <v>張翠棗</v>
      </c>
      <c r="B124" s="22" t="str">
        <f ca="1">IFERROR(__xludf.DUMMYFUNCTION("""COMPUTED_VALUE"""),"和")</f>
        <v>和</v>
      </c>
      <c r="C124" s="22" t="str">
        <f ca="1">IFERROR(__xludf.DUMMYFUNCTION("""COMPUTED_VALUE"""),"台灣")</f>
        <v>台灣</v>
      </c>
      <c r="D124" s="26">
        <f ca="1">IFERROR(__xludf.DUMMYFUNCTION("""COMPUTED_VALUE"""),1)</f>
        <v>1</v>
      </c>
      <c r="E124" s="26" t="str">
        <f ca="1">IFERROR(__xludf.DUMMYFUNCTION("""COMPUTED_VALUE"""),"")</f>
        <v/>
      </c>
      <c r="F124" s="28" t="str">
        <f ca="1">IFERROR(__xludf.DUMMYFUNCTION("""COMPUTED_VALUE"""),"")</f>
        <v/>
      </c>
      <c r="G124" s="26" t="str">
        <f ca="1">IFERROR(__xludf.DUMMYFUNCTION("""COMPUTED_VALUE"""),"")</f>
        <v/>
      </c>
      <c r="H124" s="26" t="str">
        <f ca="1">IFERROR(__xludf.DUMMYFUNCTION("""COMPUTED_VALUE"""),"")</f>
        <v/>
      </c>
      <c r="I124" s="26" t="str">
        <f ca="1">IFERROR(__xludf.DUMMYFUNCTION("""COMPUTED_VALUE"""),"")</f>
        <v/>
      </c>
      <c r="J124" s="26" t="str">
        <f ca="1">IFERROR(__xludf.DUMMYFUNCTION("""COMPUTED_VALUE"""),"")</f>
        <v/>
      </c>
      <c r="K124" s="26" t="str">
        <f ca="1">IFERROR(__xludf.DUMMYFUNCTION("""COMPUTED_VALUE"""),"")</f>
        <v/>
      </c>
      <c r="L124" s="27" t="str">
        <f ca="1">IFERROR(__xludf.DUMMYFUNCTION("""COMPUTED_VALUE"""),"")</f>
        <v/>
      </c>
      <c r="M124" s="26" t="str">
        <f ca="1">IFERROR(__xludf.DUMMYFUNCTION("""COMPUTED_VALUE"""),"")</f>
        <v/>
      </c>
      <c r="N124" s="26" t="str">
        <f ca="1">IFERROR(__xludf.DUMMYFUNCTION("""COMPUTED_VALUE"""),"")</f>
        <v/>
      </c>
      <c r="O124" s="22" t="str">
        <f ca="1">IFERROR(__xludf.DUMMYFUNCTION("""COMPUTED_VALUE"""),"")</f>
        <v/>
      </c>
      <c r="P124" s="22"/>
      <c r="Q124" s="22"/>
      <c r="R124" s="22"/>
      <c r="S124" s="22"/>
      <c r="T124" s="22"/>
      <c r="U124" s="22"/>
      <c r="V124" s="22"/>
      <c r="W124" s="22"/>
      <c r="X124" s="22"/>
      <c r="Y124" s="22"/>
    </row>
    <row r="125" spans="1:25" ht="14.25">
      <c r="A125" s="21" t="str">
        <f ca="1">IFERROR(__xludf.DUMMYFUNCTION("""COMPUTED_VALUE"""),"張雪芬")</f>
        <v>張雪芬</v>
      </c>
      <c r="B125" s="22" t="str">
        <f ca="1">IFERROR(__xludf.DUMMYFUNCTION("""COMPUTED_VALUE"""),"和")</f>
        <v>和</v>
      </c>
      <c r="C125" s="22" t="str">
        <f ca="1">IFERROR(__xludf.DUMMYFUNCTION("""COMPUTED_VALUE"""),"台灣")</f>
        <v>台灣</v>
      </c>
      <c r="D125" s="26">
        <f ca="1">IFERROR(__xludf.DUMMYFUNCTION("""COMPUTED_VALUE"""),1)</f>
        <v>1</v>
      </c>
      <c r="E125" s="26" t="str">
        <f ca="1">IFERROR(__xludf.DUMMYFUNCTION("""COMPUTED_VALUE"""),"")</f>
        <v/>
      </c>
      <c r="F125" s="28" t="str">
        <f ca="1">IFERROR(__xludf.DUMMYFUNCTION("""COMPUTED_VALUE"""),"")</f>
        <v/>
      </c>
      <c r="G125" s="26" t="str">
        <f ca="1">IFERROR(__xludf.DUMMYFUNCTION("""COMPUTED_VALUE"""),"")</f>
        <v/>
      </c>
      <c r="H125" s="26" t="str">
        <f ca="1">IFERROR(__xludf.DUMMYFUNCTION("""COMPUTED_VALUE"""),"")</f>
        <v/>
      </c>
      <c r="I125" s="26" t="str">
        <f ca="1">IFERROR(__xludf.DUMMYFUNCTION("""COMPUTED_VALUE"""),"")</f>
        <v/>
      </c>
      <c r="J125" s="26" t="str">
        <f ca="1">IFERROR(__xludf.DUMMYFUNCTION("""COMPUTED_VALUE"""),"")</f>
        <v/>
      </c>
      <c r="K125" s="26" t="str">
        <f ca="1">IFERROR(__xludf.DUMMYFUNCTION("""COMPUTED_VALUE"""),"")</f>
        <v/>
      </c>
      <c r="L125" s="27" t="str">
        <f ca="1">IFERROR(__xludf.DUMMYFUNCTION("""COMPUTED_VALUE"""),"")</f>
        <v/>
      </c>
      <c r="M125" s="26" t="str">
        <f ca="1">IFERROR(__xludf.DUMMYFUNCTION("""COMPUTED_VALUE"""),"")</f>
        <v/>
      </c>
      <c r="N125" s="26" t="str">
        <f ca="1">IFERROR(__xludf.DUMMYFUNCTION("""COMPUTED_VALUE"""),"")</f>
        <v/>
      </c>
      <c r="O125" s="22" t="str">
        <f ca="1">IFERROR(__xludf.DUMMYFUNCTION("""COMPUTED_VALUE"""),"")</f>
        <v/>
      </c>
      <c r="P125" s="22"/>
      <c r="Q125" s="22"/>
      <c r="R125" s="22"/>
      <c r="S125" s="22"/>
      <c r="T125" s="22"/>
      <c r="U125" s="22"/>
      <c r="V125" s="22"/>
      <c r="W125" s="22"/>
      <c r="X125" s="22"/>
      <c r="Y125" s="22"/>
    </row>
    <row r="126" spans="1:25" ht="14.25">
      <c r="A126" s="21" t="str">
        <f ca="1">IFERROR(__xludf.DUMMYFUNCTION("""COMPUTED_VALUE"""),"曹淑卿")</f>
        <v>曹淑卿</v>
      </c>
      <c r="B126" s="22" t="str">
        <f ca="1">IFERROR(__xludf.DUMMYFUNCTION("""COMPUTED_VALUE"""),"和")</f>
        <v>和</v>
      </c>
      <c r="C126" s="22" t="str">
        <f ca="1">IFERROR(__xludf.DUMMYFUNCTION("""COMPUTED_VALUE"""),"台灣")</f>
        <v>台灣</v>
      </c>
      <c r="D126" s="26">
        <f ca="1">IFERROR(__xludf.DUMMYFUNCTION("""COMPUTED_VALUE"""),1)</f>
        <v>1</v>
      </c>
      <c r="E126" s="26" t="str">
        <f ca="1">IFERROR(__xludf.DUMMYFUNCTION("""COMPUTED_VALUE"""),"")</f>
        <v/>
      </c>
      <c r="F126" s="28" t="str">
        <f ca="1">IFERROR(__xludf.DUMMYFUNCTION("""COMPUTED_VALUE"""),"")</f>
        <v/>
      </c>
      <c r="G126" s="26" t="str">
        <f ca="1">IFERROR(__xludf.DUMMYFUNCTION("""COMPUTED_VALUE"""),"")</f>
        <v/>
      </c>
      <c r="H126" s="26" t="str">
        <f ca="1">IFERROR(__xludf.DUMMYFUNCTION("""COMPUTED_VALUE"""),"")</f>
        <v/>
      </c>
      <c r="I126" s="26" t="str">
        <f ca="1">IFERROR(__xludf.DUMMYFUNCTION("""COMPUTED_VALUE"""),"")</f>
        <v/>
      </c>
      <c r="J126" s="26" t="str">
        <f ca="1">IFERROR(__xludf.DUMMYFUNCTION("""COMPUTED_VALUE"""),"")</f>
        <v/>
      </c>
      <c r="K126" s="26" t="str">
        <f ca="1">IFERROR(__xludf.DUMMYFUNCTION("""COMPUTED_VALUE"""),"")</f>
        <v/>
      </c>
      <c r="L126" s="27" t="str">
        <f ca="1">IFERROR(__xludf.DUMMYFUNCTION("""COMPUTED_VALUE"""),"")</f>
        <v/>
      </c>
      <c r="M126" s="26" t="str">
        <f ca="1">IFERROR(__xludf.DUMMYFUNCTION("""COMPUTED_VALUE"""),"")</f>
        <v/>
      </c>
      <c r="N126" s="26">
        <f ca="1">IFERROR(__xludf.DUMMYFUNCTION("""COMPUTED_VALUE"""),1)</f>
        <v>1</v>
      </c>
      <c r="O126" s="22" t="str">
        <f ca="1">IFERROR(__xludf.DUMMYFUNCTION("""COMPUTED_VALUE"""),"B")</f>
        <v>B</v>
      </c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spans="1:25" ht="14.25">
      <c r="A127" s="21" t="str">
        <f ca="1">IFERROR(__xludf.DUMMYFUNCTION("""COMPUTED_VALUE"""),"朱翠碧")</f>
        <v>朱翠碧</v>
      </c>
      <c r="B127" s="22" t="str">
        <f ca="1">IFERROR(__xludf.DUMMYFUNCTION("""COMPUTED_VALUE"""),"和")</f>
        <v>和</v>
      </c>
      <c r="C127" s="22" t="str">
        <f ca="1">IFERROR(__xludf.DUMMYFUNCTION("""COMPUTED_VALUE"""),"美國")</f>
        <v>美國</v>
      </c>
      <c r="D127" s="26">
        <f ca="1">IFERROR(__xludf.DUMMYFUNCTION("""COMPUTED_VALUE"""),1)</f>
        <v>1</v>
      </c>
      <c r="E127" s="26">
        <f ca="1">IFERROR(__xludf.DUMMYFUNCTION("""COMPUTED_VALUE"""),2)</f>
        <v>2</v>
      </c>
      <c r="F127" s="28" t="str">
        <f ca="1">IFERROR(__xludf.DUMMYFUNCTION("""COMPUTED_VALUE"""),"台幣 $1500")</f>
        <v>台幣 $1500</v>
      </c>
      <c r="G127" s="26" t="str">
        <f ca="1">IFERROR(__xludf.DUMMYFUNCTION("""COMPUTED_VALUE"""),"")</f>
        <v/>
      </c>
      <c r="H127" s="26">
        <f ca="1">IFERROR(__xludf.DUMMYFUNCTION("""COMPUTED_VALUE"""),1)</f>
        <v>1</v>
      </c>
      <c r="I127" s="26" t="str">
        <f ca="1">IFERROR(__xludf.DUMMYFUNCTION("""COMPUTED_VALUE"""),"C")</f>
        <v>C</v>
      </c>
      <c r="J127" s="26">
        <f ca="1">IFERROR(__xludf.DUMMYFUNCTION("""COMPUTED_VALUE"""),1)</f>
        <v>1</v>
      </c>
      <c r="K127" s="26">
        <f ca="1">IFERROR(__xludf.DUMMYFUNCTION("""COMPUTED_VALUE"""),1)</f>
        <v>1</v>
      </c>
      <c r="L127" s="27" t="str">
        <f ca="1">IFERROR(__xludf.DUMMYFUNCTION("""COMPUTED_VALUE"""),"候補")</f>
        <v>候補</v>
      </c>
      <c r="M127" s="26" t="str">
        <f ca="1">IFERROR(__xludf.DUMMYFUNCTION("""COMPUTED_VALUE"""),"")</f>
        <v/>
      </c>
      <c r="N127" s="26" t="str">
        <f ca="1">IFERROR(__xludf.DUMMYFUNCTION("""COMPUTED_VALUE"""),"")</f>
        <v/>
      </c>
      <c r="O127" s="22" t="str">
        <f ca="1">IFERROR(__xludf.DUMMYFUNCTION("""COMPUTED_VALUE"""),"")</f>
        <v/>
      </c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 ht="14.25">
      <c r="A128" s="21" t="str">
        <f ca="1">IFERROR(__xludf.DUMMYFUNCTION("""COMPUTED_VALUE"""),"林惠蓉")</f>
        <v>林惠蓉</v>
      </c>
      <c r="B128" s="22" t="str">
        <f ca="1">IFERROR(__xludf.DUMMYFUNCTION("""COMPUTED_VALUE"""),"和")</f>
        <v>和</v>
      </c>
      <c r="C128" s="22" t="str">
        <f ca="1">IFERROR(__xludf.DUMMYFUNCTION("""COMPUTED_VALUE"""),"台灣")</f>
        <v>台灣</v>
      </c>
      <c r="D128" s="26">
        <f ca="1">IFERROR(__xludf.DUMMYFUNCTION("""COMPUTED_VALUE"""),1)</f>
        <v>1</v>
      </c>
      <c r="E128" s="26" t="str">
        <f ca="1">IFERROR(__xludf.DUMMYFUNCTION("""COMPUTED_VALUE"""),"")</f>
        <v/>
      </c>
      <c r="F128" s="28" t="str">
        <f ca="1">IFERROR(__xludf.DUMMYFUNCTION("""COMPUTED_VALUE"""),"")</f>
        <v/>
      </c>
      <c r="G128" s="26" t="str">
        <f ca="1">IFERROR(__xludf.DUMMYFUNCTION("""COMPUTED_VALUE"""),"")</f>
        <v/>
      </c>
      <c r="H128" s="26" t="str">
        <f ca="1">IFERROR(__xludf.DUMMYFUNCTION("""COMPUTED_VALUE"""),"")</f>
        <v/>
      </c>
      <c r="I128" s="26" t="str">
        <f ca="1">IFERROR(__xludf.DUMMYFUNCTION("""COMPUTED_VALUE"""),"")</f>
        <v/>
      </c>
      <c r="J128" s="26" t="str">
        <f ca="1">IFERROR(__xludf.DUMMYFUNCTION("""COMPUTED_VALUE"""),"")</f>
        <v/>
      </c>
      <c r="K128" s="26" t="str">
        <f ca="1">IFERROR(__xludf.DUMMYFUNCTION("""COMPUTED_VALUE"""),"")</f>
        <v/>
      </c>
      <c r="L128" s="27" t="str">
        <f ca="1">IFERROR(__xludf.DUMMYFUNCTION("""COMPUTED_VALUE"""),"")</f>
        <v/>
      </c>
      <c r="M128" s="26" t="str">
        <f ca="1">IFERROR(__xludf.DUMMYFUNCTION("""COMPUTED_VALUE"""),"")</f>
        <v/>
      </c>
      <c r="N128" s="26" t="str">
        <f ca="1">IFERROR(__xludf.DUMMYFUNCTION("""COMPUTED_VALUE"""),"")</f>
        <v/>
      </c>
      <c r="O128" s="22" t="str">
        <f ca="1">IFERROR(__xludf.DUMMYFUNCTION("""COMPUTED_VALUE"""),"")</f>
        <v/>
      </c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1:25" ht="14.25">
      <c r="A129" s="21" t="str">
        <f ca="1">IFERROR(__xludf.DUMMYFUNCTION("""COMPUTED_VALUE"""),"楊達賢")</f>
        <v>楊達賢</v>
      </c>
      <c r="B129" s="22" t="str">
        <f ca="1">IFERROR(__xludf.DUMMYFUNCTION("""COMPUTED_VALUE"""),"和")</f>
        <v>和</v>
      </c>
      <c r="C129" s="22" t="str">
        <f ca="1">IFERROR(__xludf.DUMMYFUNCTION("""COMPUTED_VALUE"""),"美國")</f>
        <v>美國</v>
      </c>
      <c r="D129" s="26">
        <f ca="1">IFERROR(__xludf.DUMMYFUNCTION("""COMPUTED_VALUE"""),2)</f>
        <v>2</v>
      </c>
      <c r="E129" s="26">
        <f ca="1">IFERROR(__xludf.DUMMYFUNCTION("""COMPUTED_VALUE"""),1)</f>
        <v>1</v>
      </c>
      <c r="F129" s="28" t="str">
        <f ca="1">IFERROR(__xludf.DUMMYFUNCTION("""COMPUTED_VALUE"""),"美金 $25")</f>
        <v>美金 $25</v>
      </c>
      <c r="G129" s="26" t="str">
        <f ca="1">IFERROR(__xludf.DUMMYFUNCTION("""COMPUTED_VALUE"""),"")</f>
        <v/>
      </c>
      <c r="H129" s="26">
        <f ca="1">IFERROR(__xludf.DUMMYFUNCTION("""COMPUTED_VALUE"""),2)</f>
        <v>2</v>
      </c>
      <c r="I129" s="26" t="str">
        <f ca="1">IFERROR(__xludf.DUMMYFUNCTION("""COMPUTED_VALUE"""),"C")</f>
        <v>C</v>
      </c>
      <c r="J129" s="26">
        <f ca="1">IFERROR(__xludf.DUMMYFUNCTION("""COMPUTED_VALUE"""),2)</f>
        <v>2</v>
      </c>
      <c r="K129" s="26">
        <f ca="1">IFERROR(__xludf.DUMMYFUNCTION("""COMPUTED_VALUE"""),0)</f>
        <v>0</v>
      </c>
      <c r="L129" s="22"/>
      <c r="M129" s="26" t="str">
        <f ca="1">IFERROR(__xludf.DUMMYFUNCTION("""COMPUTED_VALUE"""),"")</f>
        <v/>
      </c>
      <c r="N129" s="26">
        <f ca="1">IFERROR(__xludf.DUMMYFUNCTION("""COMPUTED_VALUE"""),1)</f>
        <v>1</v>
      </c>
      <c r="O129" s="22" t="str">
        <f ca="1">IFERROR(__xludf.DUMMYFUNCTION("""COMPUTED_VALUE"""),"B")</f>
        <v>B</v>
      </c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1:25" ht="14.25">
      <c r="A130" s="21" t="str">
        <f ca="1">IFERROR(__xludf.DUMMYFUNCTION("""COMPUTED_VALUE"""),"潘靜琳")</f>
        <v>潘靜琳</v>
      </c>
      <c r="B130" s="22" t="str">
        <f ca="1">IFERROR(__xludf.DUMMYFUNCTION("""COMPUTED_VALUE"""),"和")</f>
        <v>和</v>
      </c>
      <c r="C130" s="22" t="str">
        <f ca="1">IFERROR(__xludf.DUMMYFUNCTION("""COMPUTED_VALUE"""),"美國")</f>
        <v>美國</v>
      </c>
      <c r="D130" s="26" t="str">
        <f ca="1">IFERROR(__xludf.DUMMYFUNCTION("""COMPUTED_VALUE"""),"")</f>
        <v/>
      </c>
      <c r="E130" s="26" t="str">
        <f ca="1">IFERROR(__xludf.DUMMYFUNCTION("""COMPUTED_VALUE"""),"")</f>
        <v/>
      </c>
      <c r="F130" s="28" t="str">
        <f ca="1">IFERROR(__xludf.DUMMYFUNCTION("""COMPUTED_VALUE"""),"")</f>
        <v/>
      </c>
      <c r="G130" s="26" t="str">
        <f ca="1">IFERROR(__xludf.DUMMYFUNCTION("""COMPUTED_VALUE"""),"")</f>
        <v/>
      </c>
      <c r="H130" s="22"/>
      <c r="I130" s="22"/>
      <c r="J130" s="26">
        <f ca="1">IFERROR(__xludf.DUMMYFUNCTION("""COMPUTED_VALUE"""),0)</f>
        <v>0</v>
      </c>
      <c r="K130" s="26">
        <f ca="1">IFERROR(__xludf.DUMMYFUNCTION("""COMPUTED_VALUE"""),0)</f>
        <v>0</v>
      </c>
      <c r="L130" s="22"/>
      <c r="M130" s="26" t="str">
        <f ca="1">IFERROR(__xludf.DUMMYFUNCTION("""COMPUTED_VALUE"""),"")</f>
        <v/>
      </c>
      <c r="N130" s="26" t="str">
        <f ca="1">IFERROR(__xludf.DUMMYFUNCTION("""COMPUTED_VALUE"""),"")</f>
        <v/>
      </c>
      <c r="O130" s="22" t="str">
        <f ca="1">IFERROR(__xludf.DUMMYFUNCTION("""COMPUTED_VALUE"""),"")</f>
        <v/>
      </c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spans="1:25" ht="14.25">
      <c r="A131" s="21" t="str">
        <f ca="1">IFERROR(__xludf.DUMMYFUNCTION("""COMPUTED_VALUE"""),"王瓊芝")</f>
        <v>王瓊芝</v>
      </c>
      <c r="B131" s="22" t="str">
        <f ca="1">IFERROR(__xludf.DUMMYFUNCTION("""COMPUTED_VALUE"""),"和")</f>
        <v>和</v>
      </c>
      <c r="C131" s="22" t="str">
        <f ca="1">IFERROR(__xludf.DUMMYFUNCTION("""COMPUTED_VALUE"""),"台灣")</f>
        <v>台灣</v>
      </c>
      <c r="D131" s="26">
        <f ca="1">IFERROR(__xludf.DUMMYFUNCTION("""COMPUTED_VALUE"""),1)</f>
        <v>1</v>
      </c>
      <c r="E131" s="26" t="str">
        <f ca="1">IFERROR(__xludf.DUMMYFUNCTION("""COMPUTED_VALUE"""),"")</f>
        <v/>
      </c>
      <c r="F131" s="28" t="str">
        <f ca="1">IFERROR(__xludf.DUMMYFUNCTION("""COMPUTED_VALUE"""),"")</f>
        <v/>
      </c>
      <c r="G131" s="26" t="str">
        <f ca="1">IFERROR(__xludf.DUMMYFUNCTION("""COMPUTED_VALUE"""),"")</f>
        <v/>
      </c>
      <c r="H131" s="26" t="str">
        <f ca="1">IFERROR(__xludf.DUMMYFUNCTION("""COMPUTED_VALUE"""),"")</f>
        <v/>
      </c>
      <c r="I131" s="26" t="str">
        <f ca="1">IFERROR(__xludf.DUMMYFUNCTION("""COMPUTED_VALUE"""),"")</f>
        <v/>
      </c>
      <c r="J131" s="26" t="str">
        <f ca="1">IFERROR(__xludf.DUMMYFUNCTION("""COMPUTED_VALUE"""),"")</f>
        <v/>
      </c>
      <c r="K131" s="26" t="str">
        <f ca="1">IFERROR(__xludf.DUMMYFUNCTION("""COMPUTED_VALUE"""),"")</f>
        <v/>
      </c>
      <c r="L131" s="27" t="str">
        <f ca="1">IFERROR(__xludf.DUMMYFUNCTION("""COMPUTED_VALUE"""),"")</f>
        <v/>
      </c>
      <c r="M131" s="26" t="str">
        <f ca="1">IFERROR(__xludf.DUMMYFUNCTION("""COMPUTED_VALUE"""),"")</f>
        <v/>
      </c>
      <c r="N131" s="26" t="str">
        <f ca="1">IFERROR(__xludf.DUMMYFUNCTION("""COMPUTED_VALUE"""),"")</f>
        <v/>
      </c>
      <c r="O131" s="22" t="str">
        <f ca="1">IFERROR(__xludf.DUMMYFUNCTION("""COMPUTED_VALUE"""),"")</f>
        <v/>
      </c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1:25" ht="14.25">
      <c r="A132" s="21" t="str">
        <f ca="1">IFERROR(__xludf.DUMMYFUNCTION("""COMPUTED_VALUE"""),"王紀新")</f>
        <v>王紀新</v>
      </c>
      <c r="B132" s="22" t="str">
        <f ca="1">IFERROR(__xludf.DUMMYFUNCTION("""COMPUTED_VALUE"""),"和")</f>
        <v>和</v>
      </c>
      <c r="C132" s="22" t="str">
        <f ca="1">IFERROR(__xludf.DUMMYFUNCTION("""COMPUTED_VALUE"""),"美國")</f>
        <v>美國</v>
      </c>
      <c r="D132" s="26">
        <f ca="1">IFERROR(__xludf.DUMMYFUNCTION("""COMPUTED_VALUE"""),1)</f>
        <v>1</v>
      </c>
      <c r="E132" s="26" t="str">
        <f ca="1">IFERROR(__xludf.DUMMYFUNCTION("""COMPUTED_VALUE"""),"")</f>
        <v/>
      </c>
      <c r="F132" s="28" t="str">
        <f ca="1">IFERROR(__xludf.DUMMYFUNCTION("""COMPUTED_VALUE"""),"")</f>
        <v/>
      </c>
      <c r="G132" s="26">
        <f ca="1">IFERROR(__xludf.DUMMYFUNCTION("""COMPUTED_VALUE"""),1)</f>
        <v>1</v>
      </c>
      <c r="H132" s="26">
        <f ca="1">IFERROR(__xludf.DUMMYFUNCTION("""COMPUTED_VALUE"""),1)</f>
        <v>1</v>
      </c>
      <c r="I132" s="26" t="str">
        <f ca="1">IFERROR(__xludf.DUMMYFUNCTION("""COMPUTED_VALUE"""),"B")</f>
        <v>B</v>
      </c>
      <c r="J132" s="26">
        <f ca="1">IFERROR(__xludf.DUMMYFUNCTION("""COMPUTED_VALUE"""),2)</f>
        <v>2</v>
      </c>
      <c r="K132" s="26">
        <f ca="1">IFERROR(__xludf.DUMMYFUNCTION("""COMPUTED_VALUE"""),0)</f>
        <v>0</v>
      </c>
      <c r="L132" s="27" t="str">
        <f ca="1">IFERROR(__xludf.DUMMYFUNCTION("""COMPUTED_VALUE"""),"")</f>
        <v/>
      </c>
      <c r="M132" s="26">
        <f ca="1">IFERROR(__xludf.DUMMYFUNCTION("""COMPUTED_VALUE"""),1)</f>
        <v>1</v>
      </c>
      <c r="N132" s="26">
        <f ca="1">IFERROR(__xludf.DUMMYFUNCTION("""COMPUTED_VALUE"""),1)</f>
        <v>1</v>
      </c>
      <c r="O132" s="22" t="str">
        <f ca="1">IFERROR(__xludf.DUMMYFUNCTION("""COMPUTED_VALUE"""),"B")</f>
        <v>B</v>
      </c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1:25" ht="14.25">
      <c r="A133" s="21" t="str">
        <f ca="1">IFERROR(__xludf.DUMMYFUNCTION("""COMPUTED_VALUE"""),"蔡惠娜")</f>
        <v>蔡惠娜</v>
      </c>
      <c r="B133" s="22" t="str">
        <f ca="1">IFERROR(__xludf.DUMMYFUNCTION("""COMPUTED_VALUE"""),"和")</f>
        <v>和</v>
      </c>
      <c r="C133" s="22" t="str">
        <f ca="1">IFERROR(__xludf.DUMMYFUNCTION("""COMPUTED_VALUE"""),"美國")</f>
        <v>美國</v>
      </c>
      <c r="D133" s="26">
        <f ca="1">IFERROR(__xludf.DUMMYFUNCTION("""COMPUTED_VALUE"""),1)</f>
        <v>1</v>
      </c>
      <c r="E133" s="26" t="str">
        <f ca="1">IFERROR(__xludf.DUMMYFUNCTION("""COMPUTED_VALUE"""),"")</f>
        <v/>
      </c>
      <c r="F133" s="28" t="str">
        <f ca="1">IFERROR(__xludf.DUMMYFUNCTION("""COMPUTED_VALUE"""),"")</f>
        <v/>
      </c>
      <c r="G133" s="26" t="str">
        <f ca="1">IFERROR(__xludf.DUMMYFUNCTION("""COMPUTED_VALUE"""),"")</f>
        <v/>
      </c>
      <c r="H133" s="26" t="str">
        <f ca="1">IFERROR(__xludf.DUMMYFUNCTION("""COMPUTED_VALUE"""),"")</f>
        <v/>
      </c>
      <c r="I133" s="26" t="str">
        <f ca="1">IFERROR(__xludf.DUMMYFUNCTION("""COMPUTED_VALUE"""),"")</f>
        <v/>
      </c>
      <c r="J133" s="26" t="str">
        <f ca="1">IFERROR(__xludf.DUMMYFUNCTION("""COMPUTED_VALUE"""),"")</f>
        <v/>
      </c>
      <c r="K133" s="26" t="str">
        <f ca="1">IFERROR(__xludf.DUMMYFUNCTION("""COMPUTED_VALUE"""),"")</f>
        <v/>
      </c>
      <c r="L133" s="27" t="str">
        <f ca="1">IFERROR(__xludf.DUMMYFUNCTION("""COMPUTED_VALUE"""),"")</f>
        <v/>
      </c>
      <c r="M133" s="26" t="str">
        <f ca="1">IFERROR(__xludf.DUMMYFUNCTION("""COMPUTED_VALUE"""),"")</f>
        <v/>
      </c>
      <c r="N133" s="26">
        <f ca="1">IFERROR(__xludf.DUMMYFUNCTION("""COMPUTED_VALUE"""),1)</f>
        <v>1</v>
      </c>
      <c r="O133" s="22" t="str">
        <f ca="1">IFERROR(__xludf.DUMMYFUNCTION("""COMPUTED_VALUE"""),"B")</f>
        <v>B</v>
      </c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1:25" ht="14.25">
      <c r="A134" s="21" t="str">
        <f ca="1">IFERROR(__xludf.DUMMYFUNCTION("""COMPUTED_VALUE"""),"陳惠娟")</f>
        <v>陳惠娟</v>
      </c>
      <c r="B134" s="22" t="str">
        <f ca="1">IFERROR(__xludf.DUMMYFUNCTION("""COMPUTED_VALUE"""),"和")</f>
        <v>和</v>
      </c>
      <c r="C134" s="22" t="str">
        <f ca="1">IFERROR(__xludf.DUMMYFUNCTION("""COMPUTED_VALUE"""),"台灣")</f>
        <v>台灣</v>
      </c>
      <c r="D134" s="26">
        <f ca="1">IFERROR(__xludf.DUMMYFUNCTION("""COMPUTED_VALUE"""),1)</f>
        <v>1</v>
      </c>
      <c r="E134" s="26" t="str">
        <f ca="1">IFERROR(__xludf.DUMMYFUNCTION("""COMPUTED_VALUE"""),"")</f>
        <v/>
      </c>
      <c r="F134" s="28" t="str">
        <f ca="1">IFERROR(__xludf.DUMMYFUNCTION("""COMPUTED_VALUE"""),"")</f>
        <v/>
      </c>
      <c r="G134" s="26" t="str">
        <f ca="1">IFERROR(__xludf.DUMMYFUNCTION("""COMPUTED_VALUE"""),"")</f>
        <v/>
      </c>
      <c r="H134" s="26" t="str">
        <f ca="1">IFERROR(__xludf.DUMMYFUNCTION("""COMPUTED_VALUE"""),"")</f>
        <v/>
      </c>
      <c r="I134" s="26" t="str">
        <f ca="1">IFERROR(__xludf.DUMMYFUNCTION("""COMPUTED_VALUE"""),"")</f>
        <v/>
      </c>
      <c r="J134" s="26" t="str">
        <f ca="1">IFERROR(__xludf.DUMMYFUNCTION("""COMPUTED_VALUE"""),"")</f>
        <v/>
      </c>
      <c r="K134" s="26" t="str">
        <f ca="1">IFERROR(__xludf.DUMMYFUNCTION("""COMPUTED_VALUE"""),"")</f>
        <v/>
      </c>
      <c r="L134" s="27" t="str">
        <f ca="1">IFERROR(__xludf.DUMMYFUNCTION("""COMPUTED_VALUE"""),"")</f>
        <v/>
      </c>
      <c r="M134" s="26" t="str">
        <f ca="1">IFERROR(__xludf.DUMMYFUNCTION("""COMPUTED_VALUE"""),"")</f>
        <v/>
      </c>
      <c r="N134" s="26" t="str">
        <f ca="1">IFERROR(__xludf.DUMMYFUNCTION("""COMPUTED_VALUE"""),"")</f>
        <v/>
      </c>
      <c r="O134" s="22" t="str">
        <f ca="1">IFERROR(__xludf.DUMMYFUNCTION("""COMPUTED_VALUE"""),"")</f>
        <v/>
      </c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1:25" ht="14.25">
      <c r="A135" s="21" t="str">
        <f ca="1">IFERROR(__xludf.DUMMYFUNCTION("""COMPUTED_VALUE"""),"陳映麗")</f>
        <v>陳映麗</v>
      </c>
      <c r="B135" s="22" t="str">
        <f ca="1">IFERROR(__xludf.DUMMYFUNCTION("""COMPUTED_VALUE"""),"和")</f>
        <v>和</v>
      </c>
      <c r="C135" s="22" t="str">
        <f ca="1">IFERROR(__xludf.DUMMYFUNCTION("""COMPUTED_VALUE"""),"台灣")</f>
        <v>台灣</v>
      </c>
      <c r="D135" s="26">
        <f ca="1">IFERROR(__xludf.DUMMYFUNCTION("""COMPUTED_VALUE"""),1)</f>
        <v>1</v>
      </c>
      <c r="E135" s="26" t="str">
        <f ca="1">IFERROR(__xludf.DUMMYFUNCTION("""COMPUTED_VALUE"""),"")</f>
        <v/>
      </c>
      <c r="F135" s="28" t="str">
        <f ca="1">IFERROR(__xludf.DUMMYFUNCTION("""COMPUTED_VALUE"""),"")</f>
        <v/>
      </c>
      <c r="G135" s="26" t="str">
        <f ca="1">IFERROR(__xludf.DUMMYFUNCTION("""COMPUTED_VALUE"""),"")</f>
        <v/>
      </c>
      <c r="H135" s="22"/>
      <c r="I135" s="22"/>
      <c r="J135" s="26">
        <f ca="1">IFERROR(__xludf.DUMMYFUNCTION("""COMPUTED_VALUE"""),0)</f>
        <v>0</v>
      </c>
      <c r="K135" s="26">
        <f ca="1">IFERROR(__xludf.DUMMYFUNCTION("""COMPUTED_VALUE"""),1)</f>
        <v>1</v>
      </c>
      <c r="L135" s="27">
        <f ca="1">IFERROR(__xludf.DUMMYFUNCTION("""COMPUTED_VALUE"""),45976)</f>
        <v>45976</v>
      </c>
      <c r="M135" s="26" t="str">
        <f ca="1">IFERROR(__xludf.DUMMYFUNCTION("""COMPUTED_VALUE"""),"")</f>
        <v/>
      </c>
      <c r="N135" s="26">
        <f ca="1">IFERROR(__xludf.DUMMYFUNCTION("""COMPUTED_VALUE"""),1)</f>
        <v>1</v>
      </c>
      <c r="O135" s="22" t="str">
        <f ca="1">IFERROR(__xludf.DUMMYFUNCTION("""COMPUTED_VALUE"""),"A")</f>
        <v>A</v>
      </c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1:25" ht="14.25">
      <c r="A136" s="21" t="str">
        <f ca="1">IFERROR(__xludf.DUMMYFUNCTION("""COMPUTED_VALUE"""),"高琇瑩")</f>
        <v>高琇瑩</v>
      </c>
      <c r="B136" s="22" t="str">
        <f ca="1">IFERROR(__xludf.DUMMYFUNCTION("""COMPUTED_VALUE"""),"和")</f>
        <v>和</v>
      </c>
      <c r="C136" s="22" t="str">
        <f ca="1">IFERROR(__xludf.DUMMYFUNCTION("""COMPUTED_VALUE"""),"美國")</f>
        <v>美國</v>
      </c>
      <c r="D136" s="26">
        <f ca="1">IFERROR(__xludf.DUMMYFUNCTION("""COMPUTED_VALUE"""),1)</f>
        <v>1</v>
      </c>
      <c r="E136" s="26">
        <f ca="1">IFERROR(__xludf.DUMMYFUNCTION("""COMPUTED_VALUE"""),2)</f>
        <v>2</v>
      </c>
      <c r="F136" s="28" t="str">
        <f ca="1">IFERROR(__xludf.DUMMYFUNCTION("""COMPUTED_VALUE"""),"美金 $24")</f>
        <v>美金 $24</v>
      </c>
      <c r="G136" s="26" t="str">
        <f ca="1">IFERROR(__xludf.DUMMYFUNCTION("""COMPUTED_VALUE"""),"")</f>
        <v/>
      </c>
      <c r="H136" s="26" t="str">
        <f ca="1">IFERROR(__xludf.DUMMYFUNCTION("""COMPUTED_VALUE"""),"")</f>
        <v/>
      </c>
      <c r="I136" s="26" t="str">
        <f ca="1">IFERROR(__xludf.DUMMYFUNCTION("""COMPUTED_VALUE"""),"")</f>
        <v/>
      </c>
      <c r="J136" s="26" t="str">
        <f ca="1">IFERROR(__xludf.DUMMYFUNCTION("""COMPUTED_VALUE"""),"")</f>
        <v/>
      </c>
      <c r="K136" s="26" t="str">
        <f ca="1">IFERROR(__xludf.DUMMYFUNCTION("""COMPUTED_VALUE"""),"")</f>
        <v/>
      </c>
      <c r="L136" s="27" t="str">
        <f ca="1">IFERROR(__xludf.DUMMYFUNCTION("""COMPUTED_VALUE"""),"")</f>
        <v/>
      </c>
      <c r="M136" s="26" t="str">
        <f ca="1">IFERROR(__xludf.DUMMYFUNCTION("""COMPUTED_VALUE"""),"")</f>
        <v/>
      </c>
      <c r="N136" s="26">
        <f ca="1">IFERROR(__xludf.DUMMYFUNCTION("""COMPUTED_VALUE"""),2)</f>
        <v>2</v>
      </c>
      <c r="O136" s="22" t="str">
        <f ca="1">IFERROR(__xludf.DUMMYFUNCTION("""COMPUTED_VALUE"""),"A")</f>
        <v>A</v>
      </c>
      <c r="P136" s="22"/>
      <c r="Q136" s="22"/>
      <c r="R136" s="22"/>
      <c r="S136" s="22"/>
      <c r="T136" s="22"/>
      <c r="U136" s="22"/>
      <c r="V136" s="22"/>
      <c r="W136" s="22"/>
      <c r="X136" s="22"/>
      <c r="Y136" s="22"/>
    </row>
    <row r="137" spans="1:25" ht="14.25">
      <c r="A137" s="21" t="str">
        <f ca="1">IFERROR(__xludf.DUMMYFUNCTION("""COMPUTED_VALUE"""),"高自芬")</f>
        <v>高自芬</v>
      </c>
      <c r="B137" s="22" t="str">
        <f ca="1">IFERROR(__xludf.DUMMYFUNCTION("""COMPUTED_VALUE"""),"和")</f>
        <v>和</v>
      </c>
      <c r="C137" s="22" t="str">
        <f ca="1">IFERROR(__xludf.DUMMYFUNCTION("""COMPUTED_VALUE"""),"台灣")</f>
        <v>台灣</v>
      </c>
      <c r="D137" s="26">
        <f ca="1">IFERROR(__xludf.DUMMYFUNCTION("""COMPUTED_VALUE"""),1)</f>
        <v>1</v>
      </c>
      <c r="E137" s="26" t="str">
        <f ca="1">IFERROR(__xludf.DUMMYFUNCTION("""COMPUTED_VALUE"""),"")</f>
        <v/>
      </c>
      <c r="F137" s="28" t="str">
        <f ca="1">IFERROR(__xludf.DUMMYFUNCTION("""COMPUTED_VALUE"""),"")</f>
        <v/>
      </c>
      <c r="G137" s="26" t="str">
        <f ca="1">IFERROR(__xludf.DUMMYFUNCTION("""COMPUTED_VALUE"""),"")</f>
        <v/>
      </c>
      <c r="H137" s="26" t="str">
        <f ca="1">IFERROR(__xludf.DUMMYFUNCTION("""COMPUTED_VALUE"""),"")</f>
        <v/>
      </c>
      <c r="I137" s="26" t="str">
        <f ca="1">IFERROR(__xludf.DUMMYFUNCTION("""COMPUTED_VALUE"""),"")</f>
        <v/>
      </c>
      <c r="J137" s="26" t="str">
        <f ca="1">IFERROR(__xludf.DUMMYFUNCTION("""COMPUTED_VALUE"""),"")</f>
        <v/>
      </c>
      <c r="K137" s="26" t="str">
        <f ca="1">IFERROR(__xludf.DUMMYFUNCTION("""COMPUTED_VALUE"""),"")</f>
        <v/>
      </c>
      <c r="L137" s="27" t="str">
        <f ca="1">IFERROR(__xludf.DUMMYFUNCTION("""COMPUTED_VALUE"""),"")</f>
        <v/>
      </c>
      <c r="M137" s="26" t="str">
        <f ca="1">IFERROR(__xludf.DUMMYFUNCTION("""COMPUTED_VALUE"""),"")</f>
        <v/>
      </c>
      <c r="N137" s="26">
        <f ca="1">IFERROR(__xludf.DUMMYFUNCTION("""COMPUTED_VALUE"""),1)</f>
        <v>1</v>
      </c>
      <c r="O137" s="22" t="str">
        <f ca="1">IFERROR(__xludf.DUMMYFUNCTION("""COMPUTED_VALUE"""),"B")</f>
        <v>B</v>
      </c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1:25" ht="14.25">
      <c r="A138" s="21" t="str">
        <f ca="1">IFERROR(__xludf.DUMMYFUNCTION("""COMPUTED_VALUE"""),"劉芳如")</f>
        <v>劉芳如</v>
      </c>
      <c r="B138" s="22" t="str">
        <f ca="1">IFERROR(__xludf.DUMMYFUNCTION("""COMPUTED_VALUE"""),"平")</f>
        <v>平</v>
      </c>
      <c r="C138" s="22" t="str">
        <f ca="1">IFERROR(__xludf.DUMMYFUNCTION("""COMPUTED_VALUE"""),"台灣")</f>
        <v>台灣</v>
      </c>
      <c r="D138" s="26">
        <f ca="1">IFERROR(__xludf.DUMMYFUNCTION("""COMPUTED_VALUE"""),1)</f>
        <v>1</v>
      </c>
      <c r="E138" s="26" t="str">
        <f ca="1">IFERROR(__xludf.DUMMYFUNCTION("""COMPUTED_VALUE"""),"")</f>
        <v/>
      </c>
      <c r="F138" s="28" t="str">
        <f ca="1">IFERROR(__xludf.DUMMYFUNCTION("""COMPUTED_VALUE"""),"")</f>
        <v/>
      </c>
      <c r="G138" s="26" t="str">
        <f ca="1">IFERROR(__xludf.DUMMYFUNCTION("""COMPUTED_VALUE"""),"")</f>
        <v/>
      </c>
      <c r="H138" s="26" t="str">
        <f ca="1">IFERROR(__xludf.DUMMYFUNCTION("""COMPUTED_VALUE"""),"")</f>
        <v/>
      </c>
      <c r="I138" s="26" t="str">
        <f ca="1">IFERROR(__xludf.DUMMYFUNCTION("""COMPUTED_VALUE"""),"")</f>
        <v/>
      </c>
      <c r="J138" s="26" t="str">
        <f ca="1">IFERROR(__xludf.DUMMYFUNCTION("""COMPUTED_VALUE"""),"")</f>
        <v/>
      </c>
      <c r="K138" s="26" t="str">
        <f ca="1">IFERROR(__xludf.DUMMYFUNCTION("""COMPUTED_VALUE"""),"")</f>
        <v/>
      </c>
      <c r="L138" s="27" t="str">
        <f ca="1">IFERROR(__xludf.DUMMYFUNCTION("""COMPUTED_VALUE"""),"")</f>
        <v/>
      </c>
      <c r="M138" s="26" t="str">
        <f ca="1">IFERROR(__xludf.DUMMYFUNCTION("""COMPUTED_VALUE"""),"")</f>
        <v/>
      </c>
      <c r="N138" s="26" t="str">
        <f ca="1">IFERROR(__xludf.DUMMYFUNCTION("""COMPUTED_VALUE"""),"")</f>
        <v/>
      </c>
      <c r="O138" s="22" t="str">
        <f ca="1">IFERROR(__xludf.DUMMYFUNCTION("""COMPUTED_VALUE"""),"")</f>
        <v/>
      </c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1:25" ht="14.25">
      <c r="A139" s="21" t="str">
        <f ca="1">IFERROR(__xludf.DUMMYFUNCTION("""COMPUTED_VALUE"""),"張劉芬")</f>
        <v>張劉芬</v>
      </c>
      <c r="B139" s="22" t="str">
        <f ca="1">IFERROR(__xludf.DUMMYFUNCTION("""COMPUTED_VALUE"""),"平")</f>
        <v>平</v>
      </c>
      <c r="C139" s="22" t="str">
        <f ca="1">IFERROR(__xludf.DUMMYFUNCTION("""COMPUTED_VALUE"""),"台灣")</f>
        <v>台灣</v>
      </c>
      <c r="D139" s="26">
        <f ca="1">IFERROR(__xludf.DUMMYFUNCTION("""COMPUTED_VALUE"""),1)</f>
        <v>1</v>
      </c>
      <c r="E139" s="26" t="str">
        <f ca="1">IFERROR(__xludf.DUMMYFUNCTION("""COMPUTED_VALUE"""),"")</f>
        <v/>
      </c>
      <c r="F139" s="28" t="str">
        <f ca="1">IFERROR(__xludf.DUMMYFUNCTION("""COMPUTED_VALUE"""),"")</f>
        <v/>
      </c>
      <c r="G139" s="26" t="str">
        <f ca="1">IFERROR(__xludf.DUMMYFUNCTION("""COMPUTED_VALUE"""),"")</f>
        <v/>
      </c>
      <c r="H139" s="26" t="str">
        <f ca="1">IFERROR(__xludf.DUMMYFUNCTION("""COMPUTED_VALUE"""),"")</f>
        <v/>
      </c>
      <c r="I139" s="26" t="str">
        <f ca="1">IFERROR(__xludf.DUMMYFUNCTION("""COMPUTED_VALUE"""),"")</f>
        <v/>
      </c>
      <c r="J139" s="26" t="str">
        <f ca="1">IFERROR(__xludf.DUMMYFUNCTION("""COMPUTED_VALUE"""),"")</f>
        <v/>
      </c>
      <c r="K139" s="26" t="str">
        <f ca="1">IFERROR(__xludf.DUMMYFUNCTION("""COMPUTED_VALUE"""),"")</f>
        <v/>
      </c>
      <c r="L139" s="27" t="str">
        <f ca="1">IFERROR(__xludf.DUMMYFUNCTION("""COMPUTED_VALUE"""),"")</f>
        <v/>
      </c>
      <c r="M139" s="26" t="str">
        <f ca="1">IFERROR(__xludf.DUMMYFUNCTION("""COMPUTED_VALUE"""),"")</f>
        <v/>
      </c>
      <c r="N139" s="26" t="str">
        <f ca="1">IFERROR(__xludf.DUMMYFUNCTION("""COMPUTED_VALUE"""),"")</f>
        <v/>
      </c>
      <c r="O139" s="22" t="str">
        <f ca="1">IFERROR(__xludf.DUMMYFUNCTION("""COMPUTED_VALUE"""),"")</f>
        <v/>
      </c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1:25" ht="14.25">
      <c r="A140" s="21" t="str">
        <f ca="1">IFERROR(__xludf.DUMMYFUNCTION("""COMPUTED_VALUE"""),"張惠梅")</f>
        <v>張惠梅</v>
      </c>
      <c r="B140" s="22" t="str">
        <f ca="1">IFERROR(__xludf.DUMMYFUNCTION("""COMPUTED_VALUE"""),"平")</f>
        <v>平</v>
      </c>
      <c r="C140" s="22" t="str">
        <f ca="1">IFERROR(__xludf.DUMMYFUNCTION("""COMPUTED_VALUE"""),"美國")</f>
        <v>美國</v>
      </c>
      <c r="D140" s="26">
        <f ca="1">IFERROR(__xludf.DUMMYFUNCTION("""COMPUTED_VALUE"""),1)</f>
        <v>1</v>
      </c>
      <c r="E140" s="26" t="str">
        <f ca="1">IFERROR(__xludf.DUMMYFUNCTION("""COMPUTED_VALUE"""),"")</f>
        <v/>
      </c>
      <c r="F140" s="28" t="str">
        <f ca="1">IFERROR(__xludf.DUMMYFUNCTION("""COMPUTED_VALUE"""),"")</f>
        <v/>
      </c>
      <c r="G140" s="26" t="str">
        <f ca="1">IFERROR(__xludf.DUMMYFUNCTION("""COMPUTED_VALUE"""),"")</f>
        <v/>
      </c>
      <c r="H140" s="26">
        <f ca="1">IFERROR(__xludf.DUMMYFUNCTION("""COMPUTED_VALUE"""),3)</f>
        <v>3</v>
      </c>
      <c r="I140" s="26" t="str">
        <f ca="1">IFERROR(__xludf.DUMMYFUNCTION("""COMPUTED_VALUE"""),"C")</f>
        <v>C</v>
      </c>
      <c r="J140" s="26">
        <f ca="1">IFERROR(__xludf.DUMMYFUNCTION("""COMPUTED_VALUE"""),0)</f>
        <v>0</v>
      </c>
      <c r="K140" s="26">
        <f ca="1">IFERROR(__xludf.DUMMYFUNCTION("""COMPUTED_VALUE"""),0)</f>
        <v>0</v>
      </c>
      <c r="L140" s="22"/>
      <c r="M140" s="26" t="str">
        <f ca="1">IFERROR(__xludf.DUMMYFUNCTION("""COMPUTED_VALUE"""),"")</f>
        <v/>
      </c>
      <c r="N140" s="26">
        <f ca="1">IFERROR(__xludf.DUMMYFUNCTION("""COMPUTED_VALUE"""),2)</f>
        <v>2</v>
      </c>
      <c r="O140" s="22" t="str">
        <f ca="1">IFERROR(__xludf.DUMMYFUNCTION("""COMPUTED_VALUE"""),"B")</f>
        <v>B</v>
      </c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1:25" ht="14.25">
      <c r="A141" s="21" t="str">
        <f ca="1">IFERROR(__xludf.DUMMYFUNCTION("""COMPUTED_VALUE"""),"張清音")</f>
        <v>張清音</v>
      </c>
      <c r="B141" s="22" t="str">
        <f ca="1">IFERROR(__xludf.DUMMYFUNCTION("""COMPUTED_VALUE"""),"平")</f>
        <v>平</v>
      </c>
      <c r="C141" s="22" t="str">
        <f ca="1">IFERROR(__xludf.DUMMYFUNCTION("""COMPUTED_VALUE"""),"台灣")</f>
        <v>台灣</v>
      </c>
      <c r="D141" s="26">
        <f ca="1">IFERROR(__xludf.DUMMYFUNCTION("""COMPUTED_VALUE"""),1)</f>
        <v>1</v>
      </c>
      <c r="E141" s="26" t="str">
        <f ca="1">IFERROR(__xludf.DUMMYFUNCTION("""COMPUTED_VALUE"""),"")</f>
        <v/>
      </c>
      <c r="F141" s="28" t="str">
        <f ca="1">IFERROR(__xludf.DUMMYFUNCTION("""COMPUTED_VALUE"""),"")</f>
        <v/>
      </c>
      <c r="G141" s="26" t="str">
        <f ca="1">IFERROR(__xludf.DUMMYFUNCTION("""COMPUTED_VALUE"""),"")</f>
        <v/>
      </c>
      <c r="H141" s="26" t="str">
        <f ca="1">IFERROR(__xludf.DUMMYFUNCTION("""COMPUTED_VALUE"""),"")</f>
        <v/>
      </c>
      <c r="I141" s="26" t="str">
        <f ca="1">IFERROR(__xludf.DUMMYFUNCTION("""COMPUTED_VALUE"""),"")</f>
        <v/>
      </c>
      <c r="J141" s="26" t="str">
        <f ca="1">IFERROR(__xludf.DUMMYFUNCTION("""COMPUTED_VALUE"""),"")</f>
        <v/>
      </c>
      <c r="K141" s="26" t="str">
        <f ca="1">IFERROR(__xludf.DUMMYFUNCTION("""COMPUTED_VALUE"""),"")</f>
        <v/>
      </c>
      <c r="L141" s="27" t="str">
        <f ca="1">IFERROR(__xludf.DUMMYFUNCTION("""COMPUTED_VALUE"""),"")</f>
        <v/>
      </c>
      <c r="M141" s="26" t="str">
        <f ca="1">IFERROR(__xludf.DUMMYFUNCTION("""COMPUTED_VALUE"""),"")</f>
        <v/>
      </c>
      <c r="N141" s="26" t="str">
        <f ca="1">IFERROR(__xludf.DUMMYFUNCTION("""COMPUTED_VALUE"""),"")</f>
        <v/>
      </c>
      <c r="O141" s="22" t="str">
        <f ca="1">IFERROR(__xludf.DUMMYFUNCTION("""COMPUTED_VALUE"""),"")</f>
        <v/>
      </c>
      <c r="P141" s="22"/>
      <c r="Q141" s="22"/>
      <c r="R141" s="22"/>
      <c r="S141" s="22"/>
      <c r="T141" s="22"/>
      <c r="U141" s="22"/>
      <c r="V141" s="22"/>
      <c r="W141" s="22"/>
      <c r="X141" s="22"/>
      <c r="Y141" s="22"/>
    </row>
    <row r="142" spans="1:25" ht="14.25">
      <c r="A142" s="21" t="str">
        <f ca="1">IFERROR(__xludf.DUMMYFUNCTION("""COMPUTED_VALUE"""),"方慧君")</f>
        <v>方慧君</v>
      </c>
      <c r="B142" s="22" t="str">
        <f ca="1">IFERROR(__xludf.DUMMYFUNCTION("""COMPUTED_VALUE"""),"平")</f>
        <v>平</v>
      </c>
      <c r="C142" s="22" t="str">
        <f ca="1">IFERROR(__xludf.DUMMYFUNCTION("""COMPUTED_VALUE"""),"台灣")</f>
        <v>台灣</v>
      </c>
      <c r="D142" s="26">
        <f ca="1">IFERROR(__xludf.DUMMYFUNCTION("""COMPUTED_VALUE"""),0)</f>
        <v>0</v>
      </c>
      <c r="E142" s="26">
        <f ca="1">IFERROR(__xludf.DUMMYFUNCTION("""COMPUTED_VALUE"""),12)</f>
        <v>12</v>
      </c>
      <c r="F142" s="28" t="str">
        <f ca="1">IFERROR(__xludf.DUMMYFUNCTION("""COMPUTED_VALUE"""),"台幣 $7400")</f>
        <v>台幣 $7400</v>
      </c>
      <c r="G142" s="26" t="str">
        <f ca="1">IFERROR(__xludf.DUMMYFUNCTION("""COMPUTED_VALUE"""),"")</f>
        <v/>
      </c>
      <c r="H142" s="26" t="str">
        <f ca="1">IFERROR(__xludf.DUMMYFUNCTION("""COMPUTED_VALUE"""),"")</f>
        <v/>
      </c>
      <c r="I142" s="26" t="str">
        <f ca="1">IFERROR(__xludf.DUMMYFUNCTION("""COMPUTED_VALUE"""),"")</f>
        <v/>
      </c>
      <c r="J142" s="26" t="str">
        <f ca="1">IFERROR(__xludf.DUMMYFUNCTION("""COMPUTED_VALUE"""),"")</f>
        <v/>
      </c>
      <c r="K142" s="26" t="str">
        <f ca="1">IFERROR(__xludf.DUMMYFUNCTION("""COMPUTED_VALUE"""),"")</f>
        <v/>
      </c>
      <c r="L142" s="27" t="str">
        <f ca="1">IFERROR(__xludf.DUMMYFUNCTION("""COMPUTED_VALUE"""),"")</f>
        <v/>
      </c>
      <c r="M142" s="26" t="str">
        <f ca="1">IFERROR(__xludf.DUMMYFUNCTION("""COMPUTED_VALUE"""),"")</f>
        <v/>
      </c>
      <c r="N142" s="26" t="str">
        <f ca="1">IFERROR(__xludf.DUMMYFUNCTION("""COMPUTED_VALUE"""),"")</f>
        <v/>
      </c>
      <c r="O142" s="22" t="str">
        <f ca="1">IFERROR(__xludf.DUMMYFUNCTION("""COMPUTED_VALUE"""),"")</f>
        <v/>
      </c>
      <c r="P142" s="22"/>
      <c r="Q142" s="22"/>
      <c r="R142" s="22"/>
      <c r="S142" s="22"/>
      <c r="T142" s="22"/>
      <c r="U142" s="22"/>
      <c r="V142" s="22"/>
      <c r="W142" s="22"/>
      <c r="X142" s="22"/>
      <c r="Y142" s="22"/>
    </row>
    <row r="143" spans="1:25" ht="14.25">
      <c r="A143" s="21" t="str">
        <f ca="1">IFERROR(__xludf.DUMMYFUNCTION("""COMPUTED_VALUE"""),"曹培珊")</f>
        <v>曹培珊</v>
      </c>
      <c r="B143" s="22" t="str">
        <f ca="1">IFERROR(__xludf.DUMMYFUNCTION("""COMPUTED_VALUE"""),"平")</f>
        <v>平</v>
      </c>
      <c r="C143" s="22" t="str">
        <f ca="1">IFERROR(__xludf.DUMMYFUNCTION("""COMPUTED_VALUE"""),"美國")</f>
        <v>美國</v>
      </c>
      <c r="D143" s="26" t="str">
        <f ca="1">IFERROR(__xludf.DUMMYFUNCTION("""COMPUTED_VALUE"""),"")</f>
        <v/>
      </c>
      <c r="E143" s="26" t="str">
        <f ca="1">IFERROR(__xludf.DUMMYFUNCTION("""COMPUTED_VALUE"""),"")</f>
        <v/>
      </c>
      <c r="F143" s="28" t="str">
        <f ca="1">IFERROR(__xludf.DUMMYFUNCTION("""COMPUTED_VALUE"""),"")</f>
        <v/>
      </c>
      <c r="G143" s="26" t="str">
        <f ca="1">IFERROR(__xludf.DUMMYFUNCTION("""COMPUTED_VALUE"""),"")</f>
        <v/>
      </c>
      <c r="H143" s="26" t="str">
        <f ca="1">IFERROR(__xludf.DUMMYFUNCTION("""COMPUTED_VALUE"""),"")</f>
        <v/>
      </c>
      <c r="I143" s="26" t="str">
        <f ca="1">IFERROR(__xludf.DUMMYFUNCTION("""COMPUTED_VALUE"""),"")</f>
        <v/>
      </c>
      <c r="J143" s="26" t="str">
        <f ca="1">IFERROR(__xludf.DUMMYFUNCTION("""COMPUTED_VALUE"""),"")</f>
        <v/>
      </c>
      <c r="K143" s="26" t="str">
        <f ca="1">IFERROR(__xludf.DUMMYFUNCTION("""COMPUTED_VALUE"""),"")</f>
        <v/>
      </c>
      <c r="L143" s="27" t="str">
        <f ca="1">IFERROR(__xludf.DUMMYFUNCTION("""COMPUTED_VALUE"""),"")</f>
        <v/>
      </c>
      <c r="M143" s="26" t="str">
        <f ca="1">IFERROR(__xludf.DUMMYFUNCTION("""COMPUTED_VALUE"""),"")</f>
        <v/>
      </c>
      <c r="N143" s="26">
        <f ca="1">IFERROR(__xludf.DUMMYFUNCTION("""COMPUTED_VALUE"""),2)</f>
        <v>2</v>
      </c>
      <c r="O143" s="22" t="str">
        <f ca="1">IFERROR(__xludf.DUMMYFUNCTION("""COMPUTED_VALUE"""),"K")</f>
        <v>K</v>
      </c>
      <c r="P143" s="22"/>
      <c r="Q143" s="22"/>
      <c r="R143" s="22"/>
      <c r="S143" s="22"/>
      <c r="T143" s="22"/>
      <c r="U143" s="22"/>
      <c r="V143" s="22"/>
      <c r="W143" s="22"/>
      <c r="X143" s="22"/>
      <c r="Y143" s="22"/>
    </row>
    <row r="144" spans="1:25" ht="14.25">
      <c r="A144" s="21" t="str">
        <f ca="1">IFERROR(__xludf.DUMMYFUNCTION("""COMPUTED_VALUE"""),"林淑真")</f>
        <v>林淑真</v>
      </c>
      <c r="B144" s="22" t="str">
        <f ca="1">IFERROR(__xludf.DUMMYFUNCTION("""COMPUTED_VALUE"""),"平")</f>
        <v>平</v>
      </c>
      <c r="C144" s="22" t="str">
        <f ca="1">IFERROR(__xludf.DUMMYFUNCTION("""COMPUTED_VALUE"""),"台灣")</f>
        <v>台灣</v>
      </c>
      <c r="D144" s="26">
        <f ca="1">IFERROR(__xludf.DUMMYFUNCTION("""COMPUTED_VALUE"""),1)</f>
        <v>1</v>
      </c>
      <c r="E144" s="26" t="str">
        <f ca="1">IFERROR(__xludf.DUMMYFUNCTION("""COMPUTED_VALUE"""),"")</f>
        <v/>
      </c>
      <c r="F144" s="28" t="str">
        <f ca="1">IFERROR(__xludf.DUMMYFUNCTION("""COMPUTED_VALUE"""),"")</f>
        <v/>
      </c>
      <c r="G144" s="26">
        <f ca="1">IFERROR(__xludf.DUMMYFUNCTION("""COMPUTED_VALUE"""),1)</f>
        <v>1</v>
      </c>
      <c r="H144" s="26" t="str">
        <f ca="1">IFERROR(__xludf.DUMMYFUNCTION("""COMPUTED_VALUE"""),"")</f>
        <v/>
      </c>
      <c r="I144" s="26" t="str">
        <f ca="1">IFERROR(__xludf.DUMMYFUNCTION("""COMPUTED_VALUE"""),"")</f>
        <v/>
      </c>
      <c r="J144" s="26" t="str">
        <f ca="1">IFERROR(__xludf.DUMMYFUNCTION("""COMPUTED_VALUE"""),"")</f>
        <v/>
      </c>
      <c r="K144" s="26" t="str">
        <f ca="1">IFERROR(__xludf.DUMMYFUNCTION("""COMPUTED_VALUE"""),"")</f>
        <v/>
      </c>
      <c r="L144" s="27" t="str">
        <f ca="1">IFERROR(__xludf.DUMMYFUNCTION("""COMPUTED_VALUE"""),"")</f>
        <v/>
      </c>
      <c r="M144" s="26" t="str">
        <f ca="1">IFERROR(__xludf.DUMMYFUNCTION("""COMPUTED_VALUE"""),"")</f>
        <v/>
      </c>
      <c r="N144" s="26" t="str">
        <f ca="1">IFERROR(__xludf.DUMMYFUNCTION("""COMPUTED_VALUE"""),"")</f>
        <v/>
      </c>
      <c r="O144" s="22" t="str">
        <f ca="1">IFERROR(__xludf.DUMMYFUNCTION("""COMPUTED_VALUE"""),"")</f>
        <v/>
      </c>
      <c r="P144" s="22"/>
      <c r="Q144" s="22"/>
      <c r="R144" s="22"/>
      <c r="S144" s="22"/>
      <c r="T144" s="22"/>
      <c r="U144" s="22"/>
      <c r="V144" s="22"/>
      <c r="W144" s="22"/>
      <c r="X144" s="22"/>
      <c r="Y144" s="22"/>
    </row>
    <row r="145" spans="1:25" ht="14.25">
      <c r="A145" s="21" t="str">
        <f ca="1">IFERROR(__xludf.DUMMYFUNCTION("""COMPUTED_VALUE"""),"梁綽芳")</f>
        <v>梁綽芳</v>
      </c>
      <c r="B145" s="22" t="str">
        <f ca="1">IFERROR(__xludf.DUMMYFUNCTION("""COMPUTED_VALUE"""),"平")</f>
        <v>平</v>
      </c>
      <c r="C145" s="22" t="str">
        <f ca="1">IFERROR(__xludf.DUMMYFUNCTION("""COMPUTED_VALUE"""),"美國")</f>
        <v>美國</v>
      </c>
      <c r="D145" s="26">
        <f ca="1">IFERROR(__xludf.DUMMYFUNCTION("""COMPUTED_VALUE"""),1)</f>
        <v>1</v>
      </c>
      <c r="E145" s="26" t="str">
        <f ca="1">IFERROR(__xludf.DUMMYFUNCTION("""COMPUTED_VALUE"""),"")</f>
        <v/>
      </c>
      <c r="F145" s="28" t="str">
        <f ca="1">IFERROR(__xludf.DUMMYFUNCTION("""COMPUTED_VALUE"""),"")</f>
        <v/>
      </c>
      <c r="G145" s="26" t="str">
        <f ca="1">IFERROR(__xludf.DUMMYFUNCTION("""COMPUTED_VALUE"""),"")</f>
        <v/>
      </c>
      <c r="H145" s="26" t="str">
        <f ca="1">IFERROR(__xludf.DUMMYFUNCTION("""COMPUTED_VALUE"""),"")</f>
        <v/>
      </c>
      <c r="I145" s="26" t="str">
        <f ca="1">IFERROR(__xludf.DUMMYFUNCTION("""COMPUTED_VALUE"""),"")</f>
        <v/>
      </c>
      <c r="J145" s="26" t="str">
        <f ca="1">IFERROR(__xludf.DUMMYFUNCTION("""COMPUTED_VALUE"""),"")</f>
        <v/>
      </c>
      <c r="K145" s="26" t="str">
        <f ca="1">IFERROR(__xludf.DUMMYFUNCTION("""COMPUTED_VALUE"""),"")</f>
        <v/>
      </c>
      <c r="L145" s="27" t="str">
        <f ca="1">IFERROR(__xludf.DUMMYFUNCTION("""COMPUTED_VALUE"""),"")</f>
        <v/>
      </c>
      <c r="M145" s="26">
        <f ca="1">IFERROR(__xludf.DUMMYFUNCTION("""COMPUTED_VALUE"""),1)</f>
        <v>1</v>
      </c>
      <c r="N145" s="26">
        <f ca="1">IFERROR(__xludf.DUMMYFUNCTION("""COMPUTED_VALUE"""),2)</f>
        <v>2</v>
      </c>
      <c r="O145" s="22" t="str">
        <f ca="1">IFERROR(__xludf.DUMMYFUNCTION("""COMPUTED_VALUE"""),"A")</f>
        <v>A</v>
      </c>
      <c r="P145" s="22"/>
      <c r="Q145" s="22"/>
      <c r="R145" s="22"/>
      <c r="S145" s="22"/>
      <c r="T145" s="22"/>
      <c r="U145" s="22"/>
      <c r="V145" s="22"/>
      <c r="W145" s="22"/>
      <c r="X145" s="22"/>
      <c r="Y145" s="22"/>
    </row>
    <row r="146" spans="1:25" ht="14.25">
      <c r="A146" s="21" t="str">
        <f ca="1">IFERROR(__xludf.DUMMYFUNCTION("""COMPUTED_VALUE"""),"汤傳慧")</f>
        <v>汤傳慧</v>
      </c>
      <c r="B146" s="22" t="str">
        <f ca="1">IFERROR(__xludf.DUMMYFUNCTION("""COMPUTED_VALUE"""),"平")</f>
        <v>平</v>
      </c>
      <c r="C146" s="22" t="str">
        <f ca="1">IFERROR(__xludf.DUMMYFUNCTION("""COMPUTED_VALUE"""),"美國")</f>
        <v>美國</v>
      </c>
      <c r="D146" s="26" t="str">
        <f ca="1">IFERROR(__xludf.DUMMYFUNCTION("""COMPUTED_VALUE"""),"")</f>
        <v/>
      </c>
      <c r="E146" s="26">
        <f ca="1">IFERROR(__xludf.DUMMYFUNCTION("""COMPUTED_VALUE"""),1)</f>
        <v>1</v>
      </c>
      <c r="F146" s="28" t="str">
        <f ca="1">IFERROR(__xludf.DUMMYFUNCTION("""COMPUTED_VALUE"""),"美金 $25")</f>
        <v>美金 $25</v>
      </c>
      <c r="G146" s="26" t="str">
        <f ca="1">IFERROR(__xludf.DUMMYFUNCTION("""COMPUTED_VALUE"""),"")</f>
        <v/>
      </c>
      <c r="H146" s="26">
        <f ca="1">IFERROR(__xludf.DUMMYFUNCTION("""COMPUTED_VALUE"""),2)</f>
        <v>2</v>
      </c>
      <c r="I146" s="26" t="str">
        <f ca="1">IFERROR(__xludf.DUMMYFUNCTION("""COMPUTED_VALUE"""),"C")</f>
        <v>C</v>
      </c>
      <c r="J146" s="26">
        <f ca="1">IFERROR(__xludf.DUMMYFUNCTION("""COMPUTED_VALUE"""),0)</f>
        <v>0</v>
      </c>
      <c r="K146" s="26">
        <f ca="1">IFERROR(__xludf.DUMMYFUNCTION("""COMPUTED_VALUE"""),0)</f>
        <v>0</v>
      </c>
      <c r="L146" s="22"/>
      <c r="M146" s="26" t="str">
        <f ca="1">IFERROR(__xludf.DUMMYFUNCTION("""COMPUTED_VALUE"""),"")</f>
        <v/>
      </c>
      <c r="N146" s="26">
        <f ca="1">IFERROR(__xludf.DUMMYFUNCTION("""COMPUTED_VALUE"""),2)</f>
        <v>2</v>
      </c>
      <c r="O146" s="22" t="str">
        <f ca="1">IFERROR(__xludf.DUMMYFUNCTION("""COMPUTED_VALUE"""),"K")</f>
        <v>K</v>
      </c>
      <c r="P146" s="22"/>
      <c r="Q146" s="22"/>
      <c r="R146" s="22"/>
      <c r="S146" s="22"/>
      <c r="T146" s="22"/>
      <c r="U146" s="22"/>
      <c r="V146" s="22"/>
      <c r="W146" s="22"/>
      <c r="X146" s="22"/>
      <c r="Y146" s="22"/>
    </row>
    <row r="147" spans="1:25" ht="14.25">
      <c r="A147" s="21" t="str">
        <f ca="1">IFERROR(__xludf.DUMMYFUNCTION("""COMPUTED_VALUE"""),"温慧清")</f>
        <v>温慧清</v>
      </c>
      <c r="B147" s="22" t="str">
        <f ca="1">IFERROR(__xludf.DUMMYFUNCTION("""COMPUTED_VALUE"""),"平")</f>
        <v>平</v>
      </c>
      <c r="C147" s="22" t="str">
        <f ca="1">IFERROR(__xludf.DUMMYFUNCTION("""COMPUTED_VALUE"""),"美國")</f>
        <v>美國</v>
      </c>
      <c r="D147" s="26">
        <f ca="1">IFERROR(__xludf.DUMMYFUNCTION("""COMPUTED_VALUE"""),1)</f>
        <v>1</v>
      </c>
      <c r="E147" s="26" t="str">
        <f ca="1">IFERROR(__xludf.DUMMYFUNCTION("""COMPUTED_VALUE"""),"")</f>
        <v/>
      </c>
      <c r="F147" s="28" t="str">
        <f ca="1">IFERROR(__xludf.DUMMYFUNCTION("""COMPUTED_VALUE"""),"")</f>
        <v/>
      </c>
      <c r="G147" s="26">
        <f ca="1">IFERROR(__xludf.DUMMYFUNCTION("""COMPUTED_VALUE"""),1)</f>
        <v>1</v>
      </c>
      <c r="H147" s="26">
        <f ca="1">IFERROR(__xludf.DUMMYFUNCTION("""COMPUTED_VALUE"""),1)</f>
        <v>1</v>
      </c>
      <c r="I147" s="26" t="str">
        <f ca="1">IFERROR(__xludf.DUMMYFUNCTION("""COMPUTED_VALUE"""),"C")</f>
        <v>C</v>
      </c>
      <c r="J147" s="26">
        <f ca="1">IFERROR(__xludf.DUMMYFUNCTION("""COMPUTED_VALUE"""),1)</f>
        <v>1</v>
      </c>
      <c r="K147" s="26">
        <f ca="1">IFERROR(__xludf.DUMMYFUNCTION("""COMPUTED_VALUE"""),1)</f>
        <v>1</v>
      </c>
      <c r="L147" s="27">
        <f ca="1">IFERROR(__xludf.DUMMYFUNCTION("""COMPUTED_VALUE"""),45958)</f>
        <v>45958</v>
      </c>
      <c r="M147" s="26" t="str">
        <f ca="1">IFERROR(__xludf.DUMMYFUNCTION("""COMPUTED_VALUE"""),"")</f>
        <v/>
      </c>
      <c r="N147" s="26">
        <f ca="1">IFERROR(__xludf.DUMMYFUNCTION("""COMPUTED_VALUE"""),1)</f>
        <v>1</v>
      </c>
      <c r="O147" s="22" t="str">
        <f ca="1">IFERROR(__xludf.DUMMYFUNCTION("""COMPUTED_VALUE"""),"B")</f>
        <v>B</v>
      </c>
      <c r="P147" s="22"/>
      <c r="Q147" s="22"/>
      <c r="R147" s="22"/>
      <c r="S147" s="22"/>
      <c r="T147" s="22"/>
      <c r="U147" s="22"/>
      <c r="V147" s="22"/>
      <c r="W147" s="22"/>
      <c r="X147" s="22"/>
      <c r="Y147" s="22"/>
    </row>
    <row r="148" spans="1:25" ht="14.25">
      <c r="A148" s="21" t="str">
        <f ca="1">IFERROR(__xludf.DUMMYFUNCTION("""COMPUTED_VALUE"""),"湯傳慧")</f>
        <v>湯傳慧</v>
      </c>
      <c r="B148" s="22" t="str">
        <f ca="1">IFERROR(__xludf.DUMMYFUNCTION("""COMPUTED_VALUE"""),"平")</f>
        <v>平</v>
      </c>
      <c r="C148" s="22" t="str">
        <f ca="1">IFERROR(__xludf.DUMMYFUNCTION("""COMPUTED_VALUE"""),"美國")</f>
        <v>美國</v>
      </c>
      <c r="D148" s="26">
        <f ca="1">IFERROR(__xludf.DUMMYFUNCTION("""COMPUTED_VALUE"""),2)</f>
        <v>2</v>
      </c>
      <c r="E148" s="26" t="str">
        <f ca="1">IFERROR(__xludf.DUMMYFUNCTION("""COMPUTED_VALUE"""),"")</f>
        <v/>
      </c>
      <c r="F148" s="28" t="str">
        <f ca="1">IFERROR(__xludf.DUMMYFUNCTION("""COMPUTED_VALUE"""),"")</f>
        <v/>
      </c>
      <c r="G148" s="26" t="str">
        <f ca="1">IFERROR(__xludf.DUMMYFUNCTION("""COMPUTED_VALUE"""),"")</f>
        <v/>
      </c>
      <c r="H148" s="26" t="str">
        <f ca="1">IFERROR(__xludf.DUMMYFUNCTION("""COMPUTED_VALUE"""),"")</f>
        <v/>
      </c>
      <c r="I148" s="26" t="str">
        <f ca="1">IFERROR(__xludf.DUMMYFUNCTION("""COMPUTED_VALUE"""),"")</f>
        <v/>
      </c>
      <c r="J148" s="26" t="str">
        <f ca="1">IFERROR(__xludf.DUMMYFUNCTION("""COMPUTED_VALUE"""),"")</f>
        <v/>
      </c>
      <c r="K148" s="26" t="str">
        <f ca="1">IFERROR(__xludf.DUMMYFUNCTION("""COMPUTED_VALUE"""),"")</f>
        <v/>
      </c>
      <c r="L148" s="27" t="str">
        <f ca="1">IFERROR(__xludf.DUMMYFUNCTION("""COMPUTED_VALUE"""),"")</f>
        <v/>
      </c>
      <c r="M148" s="26" t="str">
        <f ca="1">IFERROR(__xludf.DUMMYFUNCTION("""COMPUTED_VALUE"""),"")</f>
        <v/>
      </c>
      <c r="N148" s="26" t="str">
        <f ca="1">IFERROR(__xludf.DUMMYFUNCTION("""COMPUTED_VALUE"""),"")</f>
        <v/>
      </c>
      <c r="O148" s="22" t="str">
        <f ca="1">IFERROR(__xludf.DUMMYFUNCTION("""COMPUTED_VALUE"""),"")</f>
        <v/>
      </c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spans="1:25" ht="14.25">
      <c r="A149" s="21" t="str">
        <f ca="1">IFERROR(__xludf.DUMMYFUNCTION("""COMPUTED_VALUE"""),"王寸久")</f>
        <v>王寸久</v>
      </c>
      <c r="B149" s="22" t="str">
        <f ca="1">IFERROR(__xludf.DUMMYFUNCTION("""COMPUTED_VALUE"""),"平")</f>
        <v>平</v>
      </c>
      <c r="C149" s="22" t="str">
        <f ca="1">IFERROR(__xludf.DUMMYFUNCTION("""COMPUTED_VALUE"""),"台灣")</f>
        <v>台灣</v>
      </c>
      <c r="D149" s="26">
        <f ca="1">IFERROR(__xludf.DUMMYFUNCTION("""COMPUTED_VALUE"""),1)</f>
        <v>1</v>
      </c>
      <c r="E149" s="26" t="str">
        <f ca="1">IFERROR(__xludf.DUMMYFUNCTION("""COMPUTED_VALUE"""),"")</f>
        <v/>
      </c>
      <c r="F149" s="28" t="str">
        <f ca="1">IFERROR(__xludf.DUMMYFUNCTION("""COMPUTED_VALUE"""),"")</f>
        <v/>
      </c>
      <c r="G149" s="26" t="str">
        <f ca="1">IFERROR(__xludf.DUMMYFUNCTION("""COMPUTED_VALUE"""),"")</f>
        <v/>
      </c>
      <c r="H149" s="26" t="str">
        <f ca="1">IFERROR(__xludf.DUMMYFUNCTION("""COMPUTED_VALUE"""),"")</f>
        <v/>
      </c>
      <c r="I149" s="26" t="str">
        <f ca="1">IFERROR(__xludf.DUMMYFUNCTION("""COMPUTED_VALUE"""),"")</f>
        <v/>
      </c>
      <c r="J149" s="26" t="str">
        <f ca="1">IFERROR(__xludf.DUMMYFUNCTION("""COMPUTED_VALUE"""),"")</f>
        <v/>
      </c>
      <c r="K149" s="26" t="str">
        <f ca="1">IFERROR(__xludf.DUMMYFUNCTION("""COMPUTED_VALUE"""),"")</f>
        <v/>
      </c>
      <c r="L149" s="27" t="str">
        <f ca="1">IFERROR(__xludf.DUMMYFUNCTION("""COMPUTED_VALUE"""),"")</f>
        <v/>
      </c>
      <c r="M149" s="26" t="str">
        <f ca="1">IFERROR(__xludf.DUMMYFUNCTION("""COMPUTED_VALUE"""),"")</f>
        <v/>
      </c>
      <c r="N149" s="26" t="str">
        <f ca="1">IFERROR(__xludf.DUMMYFUNCTION("""COMPUTED_VALUE"""),"")</f>
        <v/>
      </c>
      <c r="O149" s="22" t="str">
        <f ca="1">IFERROR(__xludf.DUMMYFUNCTION("""COMPUTED_VALUE"""),"")</f>
        <v/>
      </c>
      <c r="P149" s="22"/>
      <c r="Q149" s="22"/>
      <c r="R149" s="22"/>
      <c r="S149" s="22"/>
      <c r="T149" s="22"/>
      <c r="U149" s="22"/>
      <c r="V149" s="22"/>
      <c r="W149" s="22"/>
      <c r="X149" s="22"/>
      <c r="Y149" s="22"/>
    </row>
    <row r="150" spans="1:25" ht="14.25">
      <c r="A150" s="21" t="str">
        <f ca="1">IFERROR(__xludf.DUMMYFUNCTION("""COMPUTED_VALUE"""),"盧俐惠")</f>
        <v>盧俐惠</v>
      </c>
      <c r="B150" s="22" t="str">
        <f ca="1">IFERROR(__xludf.DUMMYFUNCTION("""COMPUTED_VALUE"""),"平")</f>
        <v>平</v>
      </c>
      <c r="C150" s="22" t="str">
        <f ca="1">IFERROR(__xludf.DUMMYFUNCTION("""COMPUTED_VALUE"""),"新加坡")</f>
        <v>新加坡</v>
      </c>
      <c r="D150" s="26">
        <f ca="1">IFERROR(__xludf.DUMMYFUNCTION("""COMPUTED_VALUE"""),1)</f>
        <v>1</v>
      </c>
      <c r="E150" s="26" t="str">
        <f ca="1">IFERROR(__xludf.DUMMYFUNCTION("""COMPUTED_VALUE"""),"")</f>
        <v/>
      </c>
      <c r="F150" s="28" t="str">
        <f ca="1">IFERROR(__xludf.DUMMYFUNCTION("""COMPUTED_VALUE"""),"")</f>
        <v/>
      </c>
      <c r="G150" s="26" t="str">
        <f ca="1">IFERROR(__xludf.DUMMYFUNCTION("""COMPUTED_VALUE"""),"")</f>
        <v/>
      </c>
      <c r="H150" s="26" t="str">
        <f ca="1">IFERROR(__xludf.DUMMYFUNCTION("""COMPUTED_VALUE"""),"")</f>
        <v/>
      </c>
      <c r="I150" s="26" t="str">
        <f ca="1">IFERROR(__xludf.DUMMYFUNCTION("""COMPUTED_VALUE"""),"")</f>
        <v/>
      </c>
      <c r="J150" s="26" t="str">
        <f ca="1">IFERROR(__xludf.DUMMYFUNCTION("""COMPUTED_VALUE"""),"")</f>
        <v/>
      </c>
      <c r="K150" s="26" t="str">
        <f ca="1">IFERROR(__xludf.DUMMYFUNCTION("""COMPUTED_VALUE"""),"")</f>
        <v/>
      </c>
      <c r="L150" s="27" t="str">
        <f ca="1">IFERROR(__xludf.DUMMYFUNCTION("""COMPUTED_VALUE"""),"")</f>
        <v/>
      </c>
      <c r="M150" s="26" t="str">
        <f ca="1">IFERROR(__xludf.DUMMYFUNCTION("""COMPUTED_VALUE"""),"")</f>
        <v/>
      </c>
      <c r="N150" s="26" t="str">
        <f ca="1">IFERROR(__xludf.DUMMYFUNCTION("""COMPUTED_VALUE"""),"")</f>
        <v/>
      </c>
      <c r="O150" s="22" t="str">
        <f ca="1">IFERROR(__xludf.DUMMYFUNCTION("""COMPUTED_VALUE"""),"")</f>
        <v/>
      </c>
      <c r="P150" s="22"/>
      <c r="Q150" s="22"/>
      <c r="R150" s="22"/>
      <c r="S150" s="22"/>
      <c r="T150" s="22"/>
      <c r="U150" s="22"/>
      <c r="V150" s="22"/>
      <c r="W150" s="22"/>
      <c r="X150" s="22"/>
      <c r="Y150" s="22"/>
    </row>
    <row r="151" spans="1:25" ht="14.25">
      <c r="A151" s="21" t="str">
        <f ca="1">IFERROR(__xludf.DUMMYFUNCTION("""COMPUTED_VALUE"""),"羅嘉黎")</f>
        <v>羅嘉黎</v>
      </c>
      <c r="B151" s="22" t="str">
        <f ca="1">IFERROR(__xludf.DUMMYFUNCTION("""COMPUTED_VALUE"""),"平")</f>
        <v>平</v>
      </c>
      <c r="C151" s="22" t="str">
        <f ca="1">IFERROR(__xludf.DUMMYFUNCTION("""COMPUTED_VALUE"""),"台灣")</f>
        <v>台灣</v>
      </c>
      <c r="D151" s="26">
        <f ca="1">IFERROR(__xludf.DUMMYFUNCTION("""COMPUTED_VALUE"""),1)</f>
        <v>1</v>
      </c>
      <c r="E151" s="26" t="str">
        <f ca="1">IFERROR(__xludf.DUMMYFUNCTION("""COMPUTED_VALUE"""),"")</f>
        <v/>
      </c>
      <c r="F151" s="28" t="str">
        <f ca="1">IFERROR(__xludf.DUMMYFUNCTION("""COMPUTED_VALUE"""),"")</f>
        <v/>
      </c>
      <c r="G151" s="26">
        <f ca="1">IFERROR(__xludf.DUMMYFUNCTION("""COMPUTED_VALUE"""),1)</f>
        <v>1</v>
      </c>
      <c r="H151" s="26" t="str">
        <f ca="1">IFERROR(__xludf.DUMMYFUNCTION("""COMPUTED_VALUE"""),"")</f>
        <v/>
      </c>
      <c r="I151" s="26" t="str">
        <f ca="1">IFERROR(__xludf.DUMMYFUNCTION("""COMPUTED_VALUE"""),"")</f>
        <v/>
      </c>
      <c r="J151" s="26" t="str">
        <f ca="1">IFERROR(__xludf.DUMMYFUNCTION("""COMPUTED_VALUE"""),"")</f>
        <v/>
      </c>
      <c r="K151" s="26" t="str">
        <f ca="1">IFERROR(__xludf.DUMMYFUNCTION("""COMPUTED_VALUE"""),"")</f>
        <v/>
      </c>
      <c r="L151" s="27" t="str">
        <f ca="1">IFERROR(__xludf.DUMMYFUNCTION("""COMPUTED_VALUE"""),"")</f>
        <v/>
      </c>
      <c r="M151" s="26" t="str">
        <f ca="1">IFERROR(__xludf.DUMMYFUNCTION("""COMPUTED_VALUE"""),"")</f>
        <v/>
      </c>
      <c r="N151" s="26" t="str">
        <f ca="1">IFERROR(__xludf.DUMMYFUNCTION("""COMPUTED_VALUE"""),"")</f>
        <v/>
      </c>
      <c r="O151" s="22" t="str">
        <f ca="1">IFERROR(__xludf.DUMMYFUNCTION("""COMPUTED_VALUE"""),"")</f>
        <v/>
      </c>
      <c r="P151" s="22"/>
      <c r="Q151" s="22"/>
      <c r="R151" s="22"/>
      <c r="S151" s="22"/>
      <c r="T151" s="22"/>
      <c r="U151" s="22"/>
      <c r="V151" s="22"/>
      <c r="W151" s="22"/>
      <c r="X151" s="22"/>
      <c r="Y151" s="22"/>
    </row>
    <row r="152" spans="1:25" ht="14.25">
      <c r="A152" s="21" t="str">
        <f ca="1">IFERROR(__xludf.DUMMYFUNCTION("""COMPUTED_VALUE"""),"陳俐貞")</f>
        <v>陳俐貞</v>
      </c>
      <c r="B152" s="22" t="str">
        <f ca="1">IFERROR(__xludf.DUMMYFUNCTION("""COMPUTED_VALUE"""),"平")</f>
        <v>平</v>
      </c>
      <c r="C152" s="22" t="str">
        <f ca="1">IFERROR(__xludf.DUMMYFUNCTION("""COMPUTED_VALUE"""),"台灣")</f>
        <v>台灣</v>
      </c>
      <c r="D152" s="26">
        <f ca="1">IFERROR(__xludf.DUMMYFUNCTION("""COMPUTED_VALUE"""),1)</f>
        <v>1</v>
      </c>
      <c r="E152" s="26" t="str">
        <f ca="1">IFERROR(__xludf.DUMMYFUNCTION("""COMPUTED_VALUE"""),"")</f>
        <v/>
      </c>
      <c r="F152" s="28" t="str">
        <f ca="1">IFERROR(__xludf.DUMMYFUNCTION("""COMPUTED_VALUE"""),"")</f>
        <v/>
      </c>
      <c r="G152" s="26" t="str">
        <f ca="1">IFERROR(__xludf.DUMMYFUNCTION("""COMPUTED_VALUE"""),"")</f>
        <v/>
      </c>
      <c r="H152" s="26" t="str">
        <f ca="1">IFERROR(__xludf.DUMMYFUNCTION("""COMPUTED_VALUE"""),"")</f>
        <v/>
      </c>
      <c r="I152" s="26" t="str">
        <f ca="1">IFERROR(__xludf.DUMMYFUNCTION("""COMPUTED_VALUE"""),"")</f>
        <v/>
      </c>
      <c r="J152" s="26" t="str">
        <f ca="1">IFERROR(__xludf.DUMMYFUNCTION("""COMPUTED_VALUE"""),"")</f>
        <v/>
      </c>
      <c r="K152" s="26" t="str">
        <f ca="1">IFERROR(__xludf.DUMMYFUNCTION("""COMPUTED_VALUE"""),"")</f>
        <v/>
      </c>
      <c r="L152" s="27" t="str">
        <f ca="1">IFERROR(__xludf.DUMMYFUNCTION("""COMPUTED_VALUE"""),"")</f>
        <v/>
      </c>
      <c r="M152" s="26" t="str">
        <f ca="1">IFERROR(__xludf.DUMMYFUNCTION("""COMPUTED_VALUE"""),"")</f>
        <v/>
      </c>
      <c r="N152" s="26" t="str">
        <f ca="1">IFERROR(__xludf.DUMMYFUNCTION("""COMPUTED_VALUE"""),"")</f>
        <v/>
      </c>
      <c r="O152" s="22" t="str">
        <f ca="1">IFERROR(__xludf.DUMMYFUNCTION("""COMPUTED_VALUE"""),"")</f>
        <v/>
      </c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3" spans="1:25" ht="14.25">
      <c r="A153" s="21" t="str">
        <f ca="1">IFERROR(__xludf.DUMMYFUNCTION("""COMPUTED_VALUE"""),"韓秋玲")</f>
        <v>韓秋玲</v>
      </c>
      <c r="B153" s="22" t="str">
        <f ca="1">IFERROR(__xludf.DUMMYFUNCTION("""COMPUTED_VALUE"""),"平")</f>
        <v>平</v>
      </c>
      <c r="C153" s="22" t="str">
        <f ca="1">IFERROR(__xludf.DUMMYFUNCTION("""COMPUTED_VALUE"""),"美國")</f>
        <v>美國</v>
      </c>
      <c r="D153" s="26">
        <f ca="1">IFERROR(__xludf.DUMMYFUNCTION("""COMPUTED_VALUE"""),1)</f>
        <v>1</v>
      </c>
      <c r="E153" s="26">
        <f ca="1">IFERROR(__xludf.DUMMYFUNCTION("""COMPUTED_VALUE"""),2)</f>
        <v>2</v>
      </c>
      <c r="F153" s="28" t="str">
        <f ca="1">IFERROR(__xludf.DUMMYFUNCTION("""COMPUTED_VALUE"""),"美金 $50")</f>
        <v>美金 $50</v>
      </c>
      <c r="G153" s="26">
        <f ca="1">IFERROR(__xludf.DUMMYFUNCTION("""COMPUTED_VALUE"""),0)</f>
        <v>0</v>
      </c>
      <c r="H153" s="26">
        <f ca="1">IFERROR(__xludf.DUMMYFUNCTION("""COMPUTED_VALUE"""),1)</f>
        <v>1</v>
      </c>
      <c r="I153" s="26" t="str">
        <f ca="1">IFERROR(__xludf.DUMMYFUNCTION("""COMPUTED_VALUE"""),"A")</f>
        <v>A</v>
      </c>
      <c r="J153" s="26">
        <f ca="1">IFERROR(__xludf.DUMMYFUNCTION("""COMPUTED_VALUE"""),0)</f>
        <v>0</v>
      </c>
      <c r="K153" s="26">
        <f ca="1">IFERROR(__xludf.DUMMYFUNCTION("""COMPUTED_VALUE"""),0)</f>
        <v>0</v>
      </c>
      <c r="L153" s="22"/>
      <c r="M153" s="26" t="str">
        <f ca="1">IFERROR(__xludf.DUMMYFUNCTION("""COMPUTED_VALUE"""),"")</f>
        <v/>
      </c>
      <c r="N153" s="26">
        <f ca="1">IFERROR(__xludf.DUMMYFUNCTION("""COMPUTED_VALUE"""),1)</f>
        <v>1</v>
      </c>
      <c r="O153" s="22" t="str">
        <f ca="1">IFERROR(__xludf.DUMMYFUNCTION("""COMPUTED_VALUE"""),"K")</f>
        <v>K</v>
      </c>
      <c r="P153" s="22"/>
      <c r="Q153" s="22"/>
      <c r="R153" s="22"/>
      <c r="S153" s="22"/>
      <c r="T153" s="22"/>
      <c r="U153" s="22"/>
      <c r="V153" s="22"/>
      <c r="W153" s="22"/>
      <c r="X153" s="22"/>
      <c r="Y153" s="22"/>
    </row>
    <row r="154" spans="1:25" ht="14.25">
      <c r="A154" s="21" t="str">
        <f ca="1">IFERROR(__xludf.DUMMYFUNCTION("""COMPUTED_VALUE"""),"顧英秀")</f>
        <v>顧英秀</v>
      </c>
      <c r="B154" s="22" t="str">
        <f ca="1">IFERROR(__xludf.DUMMYFUNCTION("""COMPUTED_VALUE"""),"平")</f>
        <v>平</v>
      </c>
      <c r="C154" s="22" t="str">
        <f ca="1">IFERROR(__xludf.DUMMYFUNCTION("""COMPUTED_VALUE"""),"台灣")</f>
        <v>台灣</v>
      </c>
      <c r="D154" s="26">
        <f ca="1">IFERROR(__xludf.DUMMYFUNCTION("""COMPUTED_VALUE"""),1)</f>
        <v>1</v>
      </c>
      <c r="E154" s="26" t="str">
        <f ca="1">IFERROR(__xludf.DUMMYFUNCTION("""COMPUTED_VALUE"""),"")</f>
        <v/>
      </c>
      <c r="F154" s="28" t="str">
        <f ca="1">IFERROR(__xludf.DUMMYFUNCTION("""COMPUTED_VALUE"""),"")</f>
        <v/>
      </c>
      <c r="G154" s="26" t="str">
        <f ca="1">IFERROR(__xludf.DUMMYFUNCTION("""COMPUTED_VALUE"""),"")</f>
        <v/>
      </c>
      <c r="H154" s="26" t="str">
        <f ca="1">IFERROR(__xludf.DUMMYFUNCTION("""COMPUTED_VALUE"""),"")</f>
        <v/>
      </c>
      <c r="I154" s="26" t="str">
        <f ca="1">IFERROR(__xludf.DUMMYFUNCTION("""COMPUTED_VALUE"""),"")</f>
        <v/>
      </c>
      <c r="J154" s="26" t="str">
        <f ca="1">IFERROR(__xludf.DUMMYFUNCTION("""COMPUTED_VALUE"""),"")</f>
        <v/>
      </c>
      <c r="K154" s="26" t="str">
        <f ca="1">IFERROR(__xludf.DUMMYFUNCTION("""COMPUTED_VALUE"""),"")</f>
        <v/>
      </c>
      <c r="L154" s="27" t="str">
        <f ca="1">IFERROR(__xludf.DUMMYFUNCTION("""COMPUTED_VALUE"""),"")</f>
        <v/>
      </c>
      <c r="M154" s="26" t="str">
        <f ca="1">IFERROR(__xludf.DUMMYFUNCTION("""COMPUTED_VALUE"""),"")</f>
        <v/>
      </c>
      <c r="N154" s="26" t="str">
        <f ca="1">IFERROR(__xludf.DUMMYFUNCTION("""COMPUTED_VALUE"""),"")</f>
        <v/>
      </c>
      <c r="O154" s="22" t="str">
        <f ca="1">IFERROR(__xludf.DUMMYFUNCTION("""COMPUTED_VALUE"""),"")</f>
        <v/>
      </c>
      <c r="P154" s="22"/>
      <c r="Q154" s="22"/>
      <c r="R154" s="22"/>
      <c r="S154" s="22"/>
      <c r="T154" s="22"/>
      <c r="U154" s="22"/>
      <c r="V154" s="22"/>
      <c r="W154" s="22"/>
      <c r="X154" s="22"/>
      <c r="Y154" s="22"/>
    </row>
    <row r="155" spans="1:25" ht="14.25">
      <c r="A155" s="21" t="str">
        <f ca="1">IFERROR(__xludf.DUMMYFUNCTION("""COMPUTED_VALUE"""),"黃崇術")</f>
        <v>黃崇術</v>
      </c>
      <c r="B155" s="22" t="str">
        <f ca="1">IFERROR(__xludf.DUMMYFUNCTION("""COMPUTED_VALUE"""),"平")</f>
        <v>平</v>
      </c>
      <c r="C155" s="22" t="str">
        <f ca="1">IFERROR(__xludf.DUMMYFUNCTION("""COMPUTED_VALUE"""),"台灣")</f>
        <v>台灣</v>
      </c>
      <c r="D155" s="26">
        <f ca="1">IFERROR(__xludf.DUMMYFUNCTION("""COMPUTED_VALUE"""),1)</f>
        <v>1</v>
      </c>
      <c r="E155" s="26" t="str">
        <f ca="1">IFERROR(__xludf.DUMMYFUNCTION("""COMPUTED_VALUE"""),"")</f>
        <v/>
      </c>
      <c r="F155" s="28" t="str">
        <f ca="1">IFERROR(__xludf.DUMMYFUNCTION("""COMPUTED_VALUE"""),"")</f>
        <v/>
      </c>
      <c r="G155" s="26">
        <f ca="1">IFERROR(__xludf.DUMMYFUNCTION("""COMPUTED_VALUE"""),1)</f>
        <v>1</v>
      </c>
      <c r="H155" s="26">
        <f ca="1">IFERROR(__xludf.DUMMYFUNCTION("""COMPUTED_VALUE"""),1)</f>
        <v>1</v>
      </c>
      <c r="I155" s="26" t="str">
        <f ca="1">IFERROR(__xludf.DUMMYFUNCTION("""COMPUTED_VALUE"""),"E")</f>
        <v>E</v>
      </c>
      <c r="J155" s="26">
        <f ca="1">IFERROR(__xludf.DUMMYFUNCTION("""COMPUTED_VALUE"""),1)</f>
        <v>1</v>
      </c>
      <c r="K155" s="26">
        <f ca="1">IFERROR(__xludf.DUMMYFUNCTION("""COMPUTED_VALUE"""),0)</f>
        <v>0</v>
      </c>
      <c r="L155" s="22"/>
      <c r="M155" s="26" t="str">
        <f ca="1">IFERROR(__xludf.DUMMYFUNCTION("""COMPUTED_VALUE"""),"")</f>
        <v/>
      </c>
      <c r="N155" s="26" t="str">
        <f ca="1">IFERROR(__xludf.DUMMYFUNCTION("""COMPUTED_VALUE"""),"")</f>
        <v/>
      </c>
      <c r="O155" s="22" t="str">
        <f ca="1">IFERROR(__xludf.DUMMYFUNCTION("""COMPUTED_VALUE"""),"")</f>
        <v/>
      </c>
      <c r="P155" s="22"/>
      <c r="Q155" s="22"/>
      <c r="R155" s="22"/>
      <c r="S155" s="22"/>
      <c r="T155" s="22"/>
      <c r="U155" s="22"/>
      <c r="V155" s="22"/>
      <c r="W155" s="22"/>
      <c r="X155" s="22"/>
      <c r="Y155" s="22"/>
    </row>
    <row r="156" spans="1:25" ht="14.25">
      <c r="A156" s="21" t="str">
        <f ca="1">IFERROR(__xludf.DUMMYFUNCTION("""COMPUTED_VALUE"""),"叢欣")</f>
        <v>叢欣</v>
      </c>
      <c r="B156" s="22" t="str">
        <f ca="1">IFERROR(__xludf.DUMMYFUNCTION("""COMPUTED_VALUE"""),"公")</f>
        <v>公</v>
      </c>
      <c r="C156" s="22" t="str">
        <f ca="1">IFERROR(__xludf.DUMMYFUNCTION("""COMPUTED_VALUE"""),"美國")</f>
        <v>美國</v>
      </c>
      <c r="D156" s="26">
        <f ca="1">IFERROR(__xludf.DUMMYFUNCTION("""COMPUTED_VALUE"""),1)</f>
        <v>1</v>
      </c>
      <c r="E156" s="26" t="str">
        <f ca="1">IFERROR(__xludf.DUMMYFUNCTION("""COMPUTED_VALUE"""),"")</f>
        <v/>
      </c>
      <c r="F156" s="28" t="str">
        <f ca="1">IFERROR(__xludf.DUMMYFUNCTION("""COMPUTED_VALUE"""),"")</f>
        <v/>
      </c>
      <c r="G156" s="26" t="str">
        <f ca="1">IFERROR(__xludf.DUMMYFUNCTION("""COMPUTED_VALUE"""),"")</f>
        <v/>
      </c>
      <c r="H156" s="26" t="str">
        <f ca="1">IFERROR(__xludf.DUMMYFUNCTION("""COMPUTED_VALUE"""),"")</f>
        <v/>
      </c>
      <c r="I156" s="26" t="str">
        <f ca="1">IFERROR(__xludf.DUMMYFUNCTION("""COMPUTED_VALUE"""),"")</f>
        <v/>
      </c>
      <c r="J156" s="26" t="str">
        <f ca="1">IFERROR(__xludf.DUMMYFUNCTION("""COMPUTED_VALUE"""),"")</f>
        <v/>
      </c>
      <c r="K156" s="26" t="str">
        <f ca="1">IFERROR(__xludf.DUMMYFUNCTION("""COMPUTED_VALUE"""),"")</f>
        <v/>
      </c>
      <c r="L156" s="27" t="str">
        <f ca="1">IFERROR(__xludf.DUMMYFUNCTION("""COMPUTED_VALUE"""),"")</f>
        <v/>
      </c>
      <c r="M156" s="26" t="str">
        <f ca="1">IFERROR(__xludf.DUMMYFUNCTION("""COMPUTED_VALUE"""),"")</f>
        <v/>
      </c>
      <c r="N156" s="26">
        <f ca="1">IFERROR(__xludf.DUMMYFUNCTION("""COMPUTED_VALUE"""),2)</f>
        <v>2</v>
      </c>
      <c r="O156" s="22" t="str">
        <f ca="1">IFERROR(__xludf.DUMMYFUNCTION("""COMPUTED_VALUE"""),"B")</f>
        <v>B</v>
      </c>
      <c r="P156" s="22"/>
      <c r="Q156" s="22"/>
      <c r="R156" s="22"/>
      <c r="S156" s="22"/>
      <c r="T156" s="22"/>
      <c r="U156" s="22"/>
      <c r="V156" s="22"/>
      <c r="W156" s="22"/>
      <c r="X156" s="22"/>
      <c r="Y156" s="22"/>
    </row>
    <row r="157" spans="1:25" ht="14.25">
      <c r="A157" s="21" t="str">
        <f ca="1">IFERROR(__xludf.DUMMYFUNCTION("""COMPUTED_VALUE"""),"周晶如")</f>
        <v>周晶如</v>
      </c>
      <c r="B157" s="22" t="str">
        <f ca="1">IFERROR(__xludf.DUMMYFUNCTION("""COMPUTED_VALUE"""),"公")</f>
        <v>公</v>
      </c>
      <c r="C157" s="22" t="str">
        <f ca="1">IFERROR(__xludf.DUMMYFUNCTION("""COMPUTED_VALUE"""),"美國")</f>
        <v>美國</v>
      </c>
      <c r="D157" s="26">
        <f ca="1">IFERROR(__xludf.DUMMYFUNCTION("""COMPUTED_VALUE"""),2)</f>
        <v>2</v>
      </c>
      <c r="E157" s="26" t="str">
        <f ca="1">IFERROR(__xludf.DUMMYFUNCTION("""COMPUTED_VALUE"""),"")</f>
        <v/>
      </c>
      <c r="F157" s="28" t="str">
        <f ca="1">IFERROR(__xludf.DUMMYFUNCTION("""COMPUTED_VALUE"""),"")</f>
        <v/>
      </c>
      <c r="G157" s="26" t="str">
        <f ca="1">IFERROR(__xludf.DUMMYFUNCTION("""COMPUTED_VALUE"""),"")</f>
        <v/>
      </c>
      <c r="H157" s="26">
        <f ca="1">IFERROR(__xludf.DUMMYFUNCTION("""COMPUTED_VALUE"""),2)</f>
        <v>2</v>
      </c>
      <c r="I157" s="26" t="str">
        <f ca="1">IFERROR(__xludf.DUMMYFUNCTION("""COMPUTED_VALUE"""),"D")</f>
        <v>D</v>
      </c>
      <c r="J157" s="26">
        <f ca="1">IFERROR(__xludf.DUMMYFUNCTION("""COMPUTED_VALUE"""),0)</f>
        <v>0</v>
      </c>
      <c r="K157" s="26">
        <f ca="1">IFERROR(__xludf.DUMMYFUNCTION("""COMPUTED_VALUE"""),1)</f>
        <v>1</v>
      </c>
      <c r="L157" s="27">
        <f ca="1">IFERROR(__xludf.DUMMYFUNCTION("""COMPUTED_VALUE"""),45976)</f>
        <v>45976</v>
      </c>
      <c r="M157" s="26" t="str">
        <f ca="1">IFERROR(__xludf.DUMMYFUNCTION("""COMPUTED_VALUE"""),"")</f>
        <v/>
      </c>
      <c r="N157" s="26">
        <f ca="1">IFERROR(__xludf.DUMMYFUNCTION("""COMPUTED_VALUE"""),2)</f>
        <v>2</v>
      </c>
      <c r="O157" s="22" t="str">
        <f ca="1">IFERROR(__xludf.DUMMYFUNCTION("""COMPUTED_VALUE"""),"C")</f>
        <v>C</v>
      </c>
      <c r="P157" s="22"/>
      <c r="Q157" s="22"/>
      <c r="R157" s="22"/>
      <c r="S157" s="22"/>
      <c r="T157" s="22"/>
      <c r="U157" s="22"/>
      <c r="V157" s="22"/>
      <c r="W157" s="22"/>
      <c r="X157" s="22"/>
      <c r="Y157" s="22"/>
    </row>
    <row r="158" spans="1:25" ht="14.25">
      <c r="A158" s="21" t="str">
        <f ca="1">IFERROR(__xludf.DUMMYFUNCTION("""COMPUTED_VALUE"""),"周麗新")</f>
        <v>周麗新</v>
      </c>
      <c r="B158" s="22" t="str">
        <f ca="1">IFERROR(__xludf.DUMMYFUNCTION("""COMPUTED_VALUE"""),"公")</f>
        <v>公</v>
      </c>
      <c r="C158" s="22" t="str">
        <f ca="1">IFERROR(__xludf.DUMMYFUNCTION("""COMPUTED_VALUE"""),"台灣")</f>
        <v>台灣</v>
      </c>
      <c r="D158" s="26">
        <f ca="1">IFERROR(__xludf.DUMMYFUNCTION("""COMPUTED_VALUE"""),1)</f>
        <v>1</v>
      </c>
      <c r="E158" s="26" t="str">
        <f ca="1">IFERROR(__xludf.DUMMYFUNCTION("""COMPUTED_VALUE"""),"")</f>
        <v/>
      </c>
      <c r="F158" s="28" t="str">
        <f ca="1">IFERROR(__xludf.DUMMYFUNCTION("""COMPUTED_VALUE"""),"")</f>
        <v/>
      </c>
      <c r="G158" s="26" t="str">
        <f ca="1">IFERROR(__xludf.DUMMYFUNCTION("""COMPUTED_VALUE"""),"")</f>
        <v/>
      </c>
      <c r="H158" s="22"/>
      <c r="I158" s="22"/>
      <c r="J158" s="26">
        <f ca="1">IFERROR(__xludf.DUMMYFUNCTION("""COMPUTED_VALUE"""),0)</f>
        <v>0</v>
      </c>
      <c r="K158" s="26">
        <f ca="1">IFERROR(__xludf.DUMMYFUNCTION("""COMPUTED_VALUE"""),1)</f>
        <v>1</v>
      </c>
      <c r="L158" s="27">
        <f ca="1">IFERROR(__xludf.DUMMYFUNCTION("""COMPUTED_VALUE"""),45976)</f>
        <v>45976</v>
      </c>
      <c r="M158" s="26">
        <f ca="1">IFERROR(__xludf.DUMMYFUNCTION("""COMPUTED_VALUE"""),1)</f>
        <v>1</v>
      </c>
      <c r="N158" s="26" t="str">
        <f ca="1">IFERROR(__xludf.DUMMYFUNCTION("""COMPUTED_VALUE"""),"")</f>
        <v/>
      </c>
      <c r="O158" s="22" t="str">
        <f ca="1">IFERROR(__xludf.DUMMYFUNCTION("""COMPUTED_VALUE"""),"")</f>
        <v/>
      </c>
      <c r="P158" s="22"/>
      <c r="Q158" s="22"/>
      <c r="R158" s="22"/>
      <c r="S158" s="22"/>
      <c r="T158" s="22"/>
      <c r="U158" s="22"/>
      <c r="V158" s="22"/>
      <c r="W158" s="22"/>
      <c r="X158" s="22"/>
      <c r="Y158" s="22"/>
    </row>
    <row r="159" spans="1:25" ht="14.25">
      <c r="A159" s="21" t="str">
        <f ca="1">IFERROR(__xludf.DUMMYFUNCTION("""COMPUTED_VALUE"""),"姚玉琦")</f>
        <v>姚玉琦</v>
      </c>
      <c r="B159" s="22" t="str">
        <f ca="1">IFERROR(__xludf.DUMMYFUNCTION("""COMPUTED_VALUE"""),"公")</f>
        <v>公</v>
      </c>
      <c r="C159" s="22" t="str">
        <f ca="1">IFERROR(__xludf.DUMMYFUNCTION("""COMPUTED_VALUE"""),"美國")</f>
        <v>美國</v>
      </c>
      <c r="D159" s="26">
        <f ca="1">IFERROR(__xludf.DUMMYFUNCTION("""COMPUTED_VALUE"""),2)</f>
        <v>2</v>
      </c>
      <c r="E159" s="26" t="str">
        <f ca="1">IFERROR(__xludf.DUMMYFUNCTION("""COMPUTED_VALUE"""),"")</f>
        <v/>
      </c>
      <c r="F159" s="28" t="str">
        <f ca="1">IFERROR(__xludf.DUMMYFUNCTION("""COMPUTED_VALUE"""),"")</f>
        <v/>
      </c>
      <c r="G159" s="26" t="str">
        <f ca="1">IFERROR(__xludf.DUMMYFUNCTION("""COMPUTED_VALUE"""),"")</f>
        <v/>
      </c>
      <c r="H159" s="26" t="str">
        <f ca="1">IFERROR(__xludf.DUMMYFUNCTION("""COMPUTED_VALUE"""),"")</f>
        <v/>
      </c>
      <c r="I159" s="26" t="str">
        <f ca="1">IFERROR(__xludf.DUMMYFUNCTION("""COMPUTED_VALUE"""),"")</f>
        <v/>
      </c>
      <c r="J159" s="26" t="str">
        <f ca="1">IFERROR(__xludf.DUMMYFUNCTION("""COMPUTED_VALUE"""),"")</f>
        <v/>
      </c>
      <c r="K159" s="26" t="str">
        <f ca="1">IFERROR(__xludf.DUMMYFUNCTION("""COMPUTED_VALUE"""),"")</f>
        <v/>
      </c>
      <c r="L159" s="27" t="str">
        <f ca="1">IFERROR(__xludf.DUMMYFUNCTION("""COMPUTED_VALUE"""),"")</f>
        <v/>
      </c>
      <c r="M159" s="26" t="str">
        <f ca="1">IFERROR(__xludf.DUMMYFUNCTION("""COMPUTED_VALUE"""),"")</f>
        <v/>
      </c>
      <c r="N159" s="26">
        <f ca="1">IFERROR(__xludf.DUMMYFUNCTION("""COMPUTED_VALUE"""),2)</f>
        <v>2</v>
      </c>
      <c r="O159" s="22" t="str">
        <f ca="1">IFERROR(__xludf.DUMMYFUNCTION("""COMPUTED_VALUE"""),"B")</f>
        <v>B</v>
      </c>
      <c r="P159" s="22"/>
      <c r="Q159" s="22"/>
      <c r="R159" s="22"/>
      <c r="S159" s="22"/>
      <c r="T159" s="22"/>
      <c r="U159" s="22"/>
      <c r="V159" s="22"/>
      <c r="W159" s="22"/>
      <c r="X159" s="22"/>
      <c r="Y159" s="22"/>
    </row>
    <row r="160" spans="1:25" ht="14.25">
      <c r="A160" s="21" t="str">
        <f ca="1">IFERROR(__xludf.DUMMYFUNCTION("""COMPUTED_VALUE"""),"湯寄萍")</f>
        <v>湯寄萍</v>
      </c>
      <c r="B160" s="22" t="str">
        <f ca="1">IFERROR(__xludf.DUMMYFUNCTION("""COMPUTED_VALUE"""),"公")</f>
        <v>公</v>
      </c>
      <c r="C160" s="22" t="str">
        <f ca="1">IFERROR(__xludf.DUMMYFUNCTION("""COMPUTED_VALUE"""),"歐洲")</f>
        <v>歐洲</v>
      </c>
      <c r="D160" s="26">
        <f ca="1">IFERROR(__xludf.DUMMYFUNCTION("""COMPUTED_VALUE"""),1)</f>
        <v>1</v>
      </c>
      <c r="E160" s="26" t="str">
        <f ca="1">IFERROR(__xludf.DUMMYFUNCTION("""COMPUTED_VALUE"""),"")</f>
        <v/>
      </c>
      <c r="F160" s="28" t="str">
        <f ca="1">IFERROR(__xludf.DUMMYFUNCTION("""COMPUTED_VALUE"""),"")</f>
        <v/>
      </c>
      <c r="G160" s="26">
        <f ca="1">IFERROR(__xludf.DUMMYFUNCTION("""COMPUTED_VALUE"""),2)</f>
        <v>2</v>
      </c>
      <c r="H160" s="26" t="str">
        <f ca="1">IFERROR(__xludf.DUMMYFUNCTION("""COMPUTED_VALUE"""),"")</f>
        <v/>
      </c>
      <c r="I160" s="26" t="str">
        <f ca="1">IFERROR(__xludf.DUMMYFUNCTION("""COMPUTED_VALUE"""),"")</f>
        <v/>
      </c>
      <c r="J160" s="26" t="str">
        <f ca="1">IFERROR(__xludf.DUMMYFUNCTION("""COMPUTED_VALUE"""),"")</f>
        <v/>
      </c>
      <c r="K160" s="26" t="str">
        <f ca="1">IFERROR(__xludf.DUMMYFUNCTION("""COMPUTED_VALUE"""),"")</f>
        <v/>
      </c>
      <c r="L160" s="27" t="str">
        <f ca="1">IFERROR(__xludf.DUMMYFUNCTION("""COMPUTED_VALUE"""),"")</f>
        <v/>
      </c>
      <c r="M160" s="26" t="str">
        <f ca="1">IFERROR(__xludf.DUMMYFUNCTION("""COMPUTED_VALUE"""),"")</f>
        <v/>
      </c>
      <c r="N160" s="26" t="str">
        <f ca="1">IFERROR(__xludf.DUMMYFUNCTION("""COMPUTED_VALUE"""),"")</f>
        <v/>
      </c>
      <c r="O160" s="22" t="str">
        <f ca="1">IFERROR(__xludf.DUMMYFUNCTION("""COMPUTED_VALUE"""),"")</f>
        <v/>
      </c>
      <c r="P160" s="22"/>
      <c r="Q160" s="22"/>
      <c r="R160" s="22"/>
      <c r="S160" s="22"/>
      <c r="T160" s="22"/>
      <c r="U160" s="22"/>
      <c r="V160" s="22"/>
      <c r="W160" s="22"/>
      <c r="X160" s="22"/>
      <c r="Y160" s="22"/>
    </row>
    <row r="161" spans="1:25" ht="14.25">
      <c r="A161" s="21" t="str">
        <f ca="1">IFERROR(__xludf.DUMMYFUNCTION("""COMPUTED_VALUE"""),"王素梅")</f>
        <v>王素梅</v>
      </c>
      <c r="B161" s="22" t="str">
        <f ca="1">IFERROR(__xludf.DUMMYFUNCTION("""COMPUTED_VALUE"""),"公")</f>
        <v>公</v>
      </c>
      <c r="C161" s="22" t="str">
        <f ca="1">IFERROR(__xludf.DUMMYFUNCTION("""COMPUTED_VALUE"""),"台灣")</f>
        <v>台灣</v>
      </c>
      <c r="D161" s="22"/>
      <c r="E161" s="26" t="str">
        <f ca="1">IFERROR(__xludf.DUMMYFUNCTION("""COMPUTED_VALUE"""),"")</f>
        <v/>
      </c>
      <c r="F161" s="28" t="str">
        <f ca="1">IFERROR(__xludf.DUMMYFUNCTION("""COMPUTED_VALUE"""),"")</f>
        <v/>
      </c>
      <c r="G161" s="26" t="str">
        <f ca="1">IFERROR(__xludf.DUMMYFUNCTION("""COMPUTED_VALUE"""),"")</f>
        <v/>
      </c>
      <c r="H161" s="26" t="str">
        <f ca="1">IFERROR(__xludf.DUMMYFUNCTION("""COMPUTED_VALUE"""),"")</f>
        <v/>
      </c>
      <c r="I161" s="26" t="str">
        <f ca="1">IFERROR(__xludf.DUMMYFUNCTION("""COMPUTED_VALUE"""),"")</f>
        <v/>
      </c>
      <c r="J161" s="26" t="str">
        <f ca="1">IFERROR(__xludf.DUMMYFUNCTION("""COMPUTED_VALUE"""),"")</f>
        <v/>
      </c>
      <c r="K161" s="26" t="str">
        <f ca="1">IFERROR(__xludf.DUMMYFUNCTION("""COMPUTED_VALUE"""),"")</f>
        <v/>
      </c>
      <c r="L161" s="27" t="str">
        <f ca="1">IFERROR(__xludf.DUMMYFUNCTION("""COMPUTED_VALUE"""),"")</f>
        <v/>
      </c>
      <c r="M161" s="26" t="str">
        <f ca="1">IFERROR(__xludf.DUMMYFUNCTION("""COMPUTED_VALUE"""),"")</f>
        <v/>
      </c>
      <c r="N161" s="26" t="str">
        <f ca="1">IFERROR(__xludf.DUMMYFUNCTION("""COMPUTED_VALUE"""),"")</f>
        <v/>
      </c>
      <c r="O161" s="22" t="str">
        <f ca="1">IFERROR(__xludf.DUMMYFUNCTION("""COMPUTED_VALUE"""),"")</f>
        <v/>
      </c>
      <c r="P161" s="22"/>
      <c r="Q161" s="22"/>
      <c r="R161" s="22"/>
      <c r="S161" s="22"/>
      <c r="T161" s="22"/>
      <c r="U161" s="22"/>
      <c r="V161" s="22"/>
      <c r="W161" s="22"/>
      <c r="X161" s="22"/>
      <c r="Y161" s="22"/>
    </row>
    <row r="162" spans="1:25" ht="14.25">
      <c r="A162" s="21" t="str">
        <f ca="1">IFERROR(__xludf.DUMMYFUNCTION("""COMPUTED_VALUE"""),"簡秀齡")</f>
        <v>簡秀齡</v>
      </c>
      <c r="B162" s="22" t="str">
        <f ca="1">IFERROR(__xludf.DUMMYFUNCTION("""COMPUTED_VALUE"""),"公")</f>
        <v>公</v>
      </c>
      <c r="C162" s="22" t="str">
        <f ca="1">IFERROR(__xludf.DUMMYFUNCTION("""COMPUTED_VALUE"""),"美國")</f>
        <v>美國</v>
      </c>
      <c r="D162" s="26">
        <f ca="1">IFERROR(__xludf.DUMMYFUNCTION("""COMPUTED_VALUE"""),2)</f>
        <v>2</v>
      </c>
      <c r="E162" s="26" t="str">
        <f ca="1">IFERROR(__xludf.DUMMYFUNCTION("""COMPUTED_VALUE"""),"")</f>
        <v/>
      </c>
      <c r="F162" s="28" t="str">
        <f ca="1">IFERROR(__xludf.DUMMYFUNCTION("""COMPUTED_VALUE"""),"")</f>
        <v/>
      </c>
      <c r="G162" s="26" t="str">
        <f ca="1">IFERROR(__xludf.DUMMYFUNCTION("""COMPUTED_VALUE"""),"")</f>
        <v/>
      </c>
      <c r="H162" s="26">
        <f ca="1">IFERROR(__xludf.DUMMYFUNCTION("""COMPUTED_VALUE"""),2)</f>
        <v>2</v>
      </c>
      <c r="I162" s="26" t="str">
        <f ca="1">IFERROR(__xludf.DUMMYFUNCTION("""COMPUTED_VALUE"""),"D")</f>
        <v>D</v>
      </c>
      <c r="J162" s="26">
        <f ca="1">IFERROR(__xludf.DUMMYFUNCTION("""COMPUTED_VALUE"""),0)</f>
        <v>0</v>
      </c>
      <c r="K162" s="26">
        <f ca="1">IFERROR(__xludf.DUMMYFUNCTION("""COMPUTED_VALUE"""),1)</f>
        <v>1</v>
      </c>
      <c r="L162" s="27">
        <f ca="1">IFERROR(__xludf.DUMMYFUNCTION("""COMPUTED_VALUE"""),45958)</f>
        <v>45958</v>
      </c>
      <c r="M162" s="26" t="str">
        <f ca="1">IFERROR(__xludf.DUMMYFUNCTION("""COMPUTED_VALUE"""),"")</f>
        <v/>
      </c>
      <c r="N162" s="26">
        <f ca="1">IFERROR(__xludf.DUMMYFUNCTION("""COMPUTED_VALUE"""),2)</f>
        <v>2</v>
      </c>
      <c r="O162" s="22" t="str">
        <f ca="1">IFERROR(__xludf.DUMMYFUNCTION("""COMPUTED_VALUE"""),"B")</f>
        <v>B</v>
      </c>
      <c r="P162" s="22"/>
      <c r="Q162" s="22"/>
      <c r="R162" s="22"/>
      <c r="S162" s="22"/>
      <c r="T162" s="22"/>
      <c r="U162" s="22"/>
      <c r="V162" s="22"/>
      <c r="W162" s="22"/>
      <c r="X162" s="22"/>
      <c r="Y162" s="22"/>
    </row>
    <row r="163" spans="1:25" ht="14.25">
      <c r="A163" s="21" t="str">
        <f ca="1">IFERROR(__xludf.DUMMYFUNCTION("""COMPUTED_VALUE"""),"羅肇玫")</f>
        <v>羅肇玫</v>
      </c>
      <c r="B163" s="22" t="str">
        <f ca="1">IFERROR(__xludf.DUMMYFUNCTION("""COMPUTED_VALUE"""),"公")</f>
        <v>公</v>
      </c>
      <c r="C163" s="22" t="str">
        <f ca="1">IFERROR(__xludf.DUMMYFUNCTION("""COMPUTED_VALUE"""),"美國")</f>
        <v>美國</v>
      </c>
      <c r="D163" s="26">
        <f ca="1">IFERROR(__xludf.DUMMYFUNCTION("""COMPUTED_VALUE"""),2)</f>
        <v>2</v>
      </c>
      <c r="E163" s="26" t="str">
        <f ca="1">IFERROR(__xludf.DUMMYFUNCTION("""COMPUTED_VALUE"""),"")</f>
        <v/>
      </c>
      <c r="F163" s="28" t="str">
        <f ca="1">IFERROR(__xludf.DUMMYFUNCTION("""COMPUTED_VALUE"""),"")</f>
        <v/>
      </c>
      <c r="G163" s="26">
        <f ca="1">IFERROR(__xludf.DUMMYFUNCTION("""COMPUTED_VALUE"""),2)</f>
        <v>2</v>
      </c>
      <c r="H163" s="26" t="str">
        <f ca="1">IFERROR(__xludf.DUMMYFUNCTION("""COMPUTED_VALUE"""),"")</f>
        <v/>
      </c>
      <c r="I163" s="26" t="str">
        <f ca="1">IFERROR(__xludf.DUMMYFUNCTION("""COMPUTED_VALUE"""),"")</f>
        <v/>
      </c>
      <c r="J163" s="26" t="str">
        <f ca="1">IFERROR(__xludf.DUMMYFUNCTION("""COMPUTED_VALUE"""),"")</f>
        <v/>
      </c>
      <c r="K163" s="26" t="str">
        <f ca="1">IFERROR(__xludf.DUMMYFUNCTION("""COMPUTED_VALUE"""),"")</f>
        <v/>
      </c>
      <c r="L163" s="27" t="str">
        <f ca="1">IFERROR(__xludf.DUMMYFUNCTION("""COMPUTED_VALUE"""),"")</f>
        <v/>
      </c>
      <c r="M163" s="26" t="str">
        <f ca="1">IFERROR(__xludf.DUMMYFUNCTION("""COMPUTED_VALUE"""),"")</f>
        <v/>
      </c>
      <c r="N163" s="26" t="str">
        <f ca="1">IFERROR(__xludf.DUMMYFUNCTION("""COMPUTED_VALUE"""),"")</f>
        <v/>
      </c>
      <c r="O163" s="22" t="str">
        <f ca="1">IFERROR(__xludf.DUMMYFUNCTION("""COMPUTED_VALUE"""),"")</f>
        <v/>
      </c>
      <c r="P163" s="22"/>
      <c r="Q163" s="22"/>
      <c r="R163" s="22"/>
      <c r="S163" s="22"/>
      <c r="T163" s="22"/>
      <c r="U163" s="22"/>
      <c r="V163" s="22"/>
      <c r="W163" s="22"/>
      <c r="X163" s="22"/>
      <c r="Y163" s="22"/>
    </row>
    <row r="164" spans="1:25" ht="14.25">
      <c r="A164" s="21" t="str">
        <f ca="1">IFERROR(__xludf.DUMMYFUNCTION("""COMPUTED_VALUE"""),"聶茜")</f>
        <v>聶茜</v>
      </c>
      <c r="B164" s="22" t="str">
        <f ca="1">IFERROR(__xludf.DUMMYFUNCTION("""COMPUTED_VALUE"""),"公")</f>
        <v>公</v>
      </c>
      <c r="C164" s="22" t="str">
        <f ca="1">IFERROR(__xludf.DUMMYFUNCTION("""COMPUTED_VALUE"""),"台灣")</f>
        <v>台灣</v>
      </c>
      <c r="D164" s="26">
        <f ca="1">IFERROR(__xludf.DUMMYFUNCTION("""COMPUTED_VALUE"""),0)</f>
        <v>0</v>
      </c>
      <c r="E164" s="26">
        <f ca="1">IFERROR(__xludf.DUMMYFUNCTION("""COMPUTED_VALUE"""),2)</f>
        <v>2</v>
      </c>
      <c r="F164" s="28" t="str">
        <f ca="1">IFERROR(__xludf.DUMMYFUNCTION("""COMPUTED_VALUE"""),"台幣 $1500")</f>
        <v>台幣 $1500</v>
      </c>
      <c r="G164" s="26" t="str">
        <f ca="1">IFERROR(__xludf.DUMMYFUNCTION("""COMPUTED_VALUE"""),"")</f>
        <v/>
      </c>
      <c r="H164" s="22"/>
      <c r="I164" s="22"/>
      <c r="J164" s="26">
        <f ca="1">IFERROR(__xludf.DUMMYFUNCTION("""COMPUTED_VALUE"""),0)</f>
        <v>0</v>
      </c>
      <c r="K164" s="26">
        <f ca="1">IFERROR(__xludf.DUMMYFUNCTION("""COMPUTED_VALUE"""),1)</f>
        <v>1</v>
      </c>
      <c r="L164" s="27">
        <f ca="1">IFERROR(__xludf.DUMMYFUNCTION("""COMPUTED_VALUE"""),45976)</f>
        <v>45976</v>
      </c>
      <c r="M164" s="26" t="str">
        <f ca="1">IFERROR(__xludf.DUMMYFUNCTION("""COMPUTED_VALUE"""),"")</f>
        <v/>
      </c>
      <c r="N164" s="26" t="str">
        <f ca="1">IFERROR(__xludf.DUMMYFUNCTION("""COMPUTED_VALUE"""),"")</f>
        <v/>
      </c>
      <c r="O164" s="22" t="str">
        <f ca="1">IFERROR(__xludf.DUMMYFUNCTION("""COMPUTED_VALUE"""),"")</f>
        <v/>
      </c>
      <c r="P164" s="22"/>
      <c r="Q164" s="22"/>
      <c r="R164" s="22"/>
      <c r="S164" s="22"/>
      <c r="T164" s="22"/>
      <c r="U164" s="22"/>
      <c r="V164" s="22"/>
      <c r="W164" s="22"/>
      <c r="X164" s="22"/>
      <c r="Y164" s="22"/>
    </row>
    <row r="165" spans="1:25" ht="14.25">
      <c r="A165" s="21" t="str">
        <f ca="1">IFERROR(__xludf.DUMMYFUNCTION("""COMPUTED_VALUE"""),"莊春藻")</f>
        <v>莊春藻</v>
      </c>
      <c r="B165" s="22" t="str">
        <f ca="1">IFERROR(__xludf.DUMMYFUNCTION("""COMPUTED_VALUE"""),"公")</f>
        <v>公</v>
      </c>
      <c r="C165" s="22" t="str">
        <f ca="1">IFERROR(__xludf.DUMMYFUNCTION("""COMPUTED_VALUE"""),"美國")</f>
        <v>美國</v>
      </c>
      <c r="D165" s="26">
        <f ca="1">IFERROR(__xludf.DUMMYFUNCTION("""COMPUTED_VALUE"""),1)</f>
        <v>1</v>
      </c>
      <c r="E165" s="26" t="str">
        <f ca="1">IFERROR(__xludf.DUMMYFUNCTION("""COMPUTED_VALUE"""),"")</f>
        <v/>
      </c>
      <c r="F165" s="28" t="str">
        <f ca="1">IFERROR(__xludf.DUMMYFUNCTION("""COMPUTED_VALUE"""),"")</f>
        <v/>
      </c>
      <c r="G165" s="26" t="str">
        <f ca="1">IFERROR(__xludf.DUMMYFUNCTION("""COMPUTED_VALUE"""),"")</f>
        <v/>
      </c>
      <c r="H165" s="26" t="str">
        <f ca="1">IFERROR(__xludf.DUMMYFUNCTION("""COMPUTED_VALUE"""),"")</f>
        <v/>
      </c>
      <c r="I165" s="26" t="str">
        <f ca="1">IFERROR(__xludf.DUMMYFUNCTION("""COMPUTED_VALUE"""),"")</f>
        <v/>
      </c>
      <c r="J165" s="26" t="str">
        <f ca="1">IFERROR(__xludf.DUMMYFUNCTION("""COMPUTED_VALUE"""),"")</f>
        <v/>
      </c>
      <c r="K165" s="26" t="str">
        <f ca="1">IFERROR(__xludf.DUMMYFUNCTION("""COMPUTED_VALUE"""),"")</f>
        <v/>
      </c>
      <c r="L165" s="27" t="str">
        <f ca="1">IFERROR(__xludf.DUMMYFUNCTION("""COMPUTED_VALUE"""),"")</f>
        <v/>
      </c>
      <c r="M165" s="26" t="str">
        <f ca="1">IFERROR(__xludf.DUMMYFUNCTION("""COMPUTED_VALUE"""),"")</f>
        <v/>
      </c>
      <c r="N165" s="26" t="str">
        <f ca="1">IFERROR(__xludf.DUMMYFUNCTION("""COMPUTED_VALUE"""),"")</f>
        <v/>
      </c>
      <c r="O165" s="22" t="str">
        <f ca="1">IFERROR(__xludf.DUMMYFUNCTION("""COMPUTED_VALUE"""),"")</f>
        <v/>
      </c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spans="1:25" ht="14.25">
      <c r="A166" s="21" t="str">
        <f ca="1">IFERROR(__xludf.DUMMYFUNCTION("""COMPUTED_VALUE"""),"鄭名津")</f>
        <v>鄭名津</v>
      </c>
      <c r="B166" s="22" t="str">
        <f ca="1">IFERROR(__xludf.DUMMYFUNCTION("""COMPUTED_VALUE"""),"公")</f>
        <v>公</v>
      </c>
      <c r="C166" s="22" t="str">
        <f ca="1">IFERROR(__xludf.DUMMYFUNCTION("""COMPUTED_VALUE"""),"台灣")</f>
        <v>台灣</v>
      </c>
      <c r="D166" s="26">
        <f ca="1">IFERROR(__xludf.DUMMYFUNCTION("""COMPUTED_VALUE"""),1)</f>
        <v>1</v>
      </c>
      <c r="E166" s="26" t="str">
        <f ca="1">IFERROR(__xludf.DUMMYFUNCTION("""COMPUTED_VALUE"""),"")</f>
        <v/>
      </c>
      <c r="F166" s="28" t="str">
        <f ca="1">IFERROR(__xludf.DUMMYFUNCTION("""COMPUTED_VALUE"""),"")</f>
        <v/>
      </c>
      <c r="G166" s="26" t="str">
        <f ca="1">IFERROR(__xludf.DUMMYFUNCTION("""COMPUTED_VALUE"""),"")</f>
        <v/>
      </c>
      <c r="H166" s="22"/>
      <c r="I166" s="22"/>
      <c r="J166" s="26">
        <f ca="1">IFERROR(__xludf.DUMMYFUNCTION("""COMPUTED_VALUE"""),0)</f>
        <v>0</v>
      </c>
      <c r="K166" s="26">
        <f ca="1">IFERROR(__xludf.DUMMYFUNCTION("""COMPUTED_VALUE"""),1)</f>
        <v>1</v>
      </c>
      <c r="L166" s="27">
        <f ca="1">IFERROR(__xludf.DUMMYFUNCTION("""COMPUTED_VALUE"""),45976)</f>
        <v>45976</v>
      </c>
      <c r="M166" s="26">
        <f ca="1">IFERROR(__xludf.DUMMYFUNCTION("""COMPUTED_VALUE"""),1)</f>
        <v>1</v>
      </c>
      <c r="N166" s="26" t="str">
        <f ca="1">IFERROR(__xludf.DUMMYFUNCTION("""COMPUTED_VALUE"""),"")</f>
        <v/>
      </c>
      <c r="O166" s="22" t="str">
        <f ca="1">IFERROR(__xludf.DUMMYFUNCTION("""COMPUTED_VALUE"""),"")</f>
        <v/>
      </c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spans="1:25" ht="14.25">
      <c r="A167" s="21" t="str">
        <f ca="1">IFERROR(__xludf.DUMMYFUNCTION("""COMPUTED_VALUE"""),"黃斐斐")</f>
        <v>黃斐斐</v>
      </c>
      <c r="B167" s="22" t="str">
        <f ca="1">IFERROR(__xludf.DUMMYFUNCTION("""COMPUTED_VALUE"""),"公")</f>
        <v>公</v>
      </c>
      <c r="C167" s="22" t="str">
        <f ca="1">IFERROR(__xludf.DUMMYFUNCTION("""COMPUTED_VALUE"""),"")</f>
        <v/>
      </c>
      <c r="D167" s="26" t="str">
        <f ca="1">IFERROR(__xludf.DUMMYFUNCTION("""COMPUTED_VALUE"""),"")</f>
        <v/>
      </c>
      <c r="E167" s="26">
        <f ca="1">IFERROR(__xludf.DUMMYFUNCTION("""COMPUTED_VALUE"""),4)</f>
        <v>4</v>
      </c>
      <c r="F167" s="28" t="str">
        <f ca="1">IFERROR(__xludf.DUMMYFUNCTION("""COMPUTED_VALUE"""),"美金 $78")</f>
        <v>美金 $78</v>
      </c>
      <c r="G167" s="26" t="str">
        <f ca="1">IFERROR(__xludf.DUMMYFUNCTION("""COMPUTED_VALUE"""),"")</f>
        <v/>
      </c>
      <c r="H167" s="26" t="str">
        <f ca="1">IFERROR(__xludf.DUMMYFUNCTION("""COMPUTED_VALUE"""),"")</f>
        <v/>
      </c>
      <c r="I167" s="26" t="str">
        <f ca="1">IFERROR(__xludf.DUMMYFUNCTION("""COMPUTED_VALUE"""),"")</f>
        <v/>
      </c>
      <c r="J167" s="26" t="str">
        <f ca="1">IFERROR(__xludf.DUMMYFUNCTION("""COMPUTED_VALUE"""),"")</f>
        <v/>
      </c>
      <c r="K167" s="26" t="str">
        <f ca="1">IFERROR(__xludf.DUMMYFUNCTION("""COMPUTED_VALUE"""),"")</f>
        <v/>
      </c>
      <c r="L167" s="27" t="str">
        <f ca="1">IFERROR(__xludf.DUMMYFUNCTION("""COMPUTED_VALUE"""),"")</f>
        <v/>
      </c>
      <c r="M167" s="26" t="str">
        <f ca="1">IFERROR(__xludf.DUMMYFUNCTION("""COMPUTED_VALUE"""),"")</f>
        <v/>
      </c>
      <c r="N167" s="26" t="str">
        <f ca="1">IFERROR(__xludf.DUMMYFUNCTION("""COMPUTED_VALUE"""),"")</f>
        <v/>
      </c>
      <c r="O167" s="22" t="str">
        <f ca="1">IFERROR(__xludf.DUMMYFUNCTION("""COMPUTED_VALUE"""),"")</f>
        <v/>
      </c>
      <c r="P167" s="22"/>
      <c r="Q167" s="22"/>
      <c r="R167" s="22"/>
      <c r="S167" s="22"/>
      <c r="T167" s="22"/>
      <c r="U167" s="22"/>
      <c r="V167" s="22"/>
      <c r="W167" s="22"/>
      <c r="X167" s="22"/>
      <c r="Y167" s="22"/>
    </row>
    <row r="168" spans="1:25" ht="14.25">
      <c r="A168" s="21" t="str">
        <f ca="1">IFERROR(__xludf.DUMMYFUNCTION("""COMPUTED_VALUE"""),"黃自敏")</f>
        <v>黃自敏</v>
      </c>
      <c r="B168" s="22" t="str">
        <f ca="1">IFERROR(__xludf.DUMMYFUNCTION("""COMPUTED_VALUE"""),"公")</f>
        <v>公</v>
      </c>
      <c r="C168" s="22" t="str">
        <f ca="1">IFERROR(__xludf.DUMMYFUNCTION("""COMPUTED_VALUE"""),"美國")</f>
        <v>美國</v>
      </c>
      <c r="D168" s="26">
        <f ca="1">IFERROR(__xludf.DUMMYFUNCTION("""COMPUTED_VALUE"""),2)</f>
        <v>2</v>
      </c>
      <c r="E168" s="26">
        <f ca="1">IFERROR(__xludf.DUMMYFUNCTION("""COMPUTED_VALUE"""),9)</f>
        <v>9</v>
      </c>
      <c r="F168" s="28" t="str">
        <f ca="1">IFERROR(__xludf.DUMMYFUNCTION("""COMPUTED_VALUE"""),"美金 $170")</f>
        <v>美金 $170</v>
      </c>
      <c r="G168" s="26">
        <f ca="1">IFERROR(__xludf.DUMMYFUNCTION("""COMPUTED_VALUE"""),1)</f>
        <v>1</v>
      </c>
      <c r="H168" s="26">
        <f ca="1">IFERROR(__xludf.DUMMYFUNCTION("""COMPUTED_VALUE"""),1)</f>
        <v>1</v>
      </c>
      <c r="I168" s="26" t="str">
        <f ca="1">IFERROR(__xludf.DUMMYFUNCTION("""COMPUTED_VALUE"""),"B")</f>
        <v>B</v>
      </c>
      <c r="J168" s="26">
        <f ca="1">IFERROR(__xludf.DUMMYFUNCTION("""COMPUTED_VALUE"""),1)</f>
        <v>1</v>
      </c>
      <c r="K168" s="26">
        <f ca="1">IFERROR(__xludf.DUMMYFUNCTION("""COMPUTED_VALUE"""),0)</f>
        <v>0</v>
      </c>
      <c r="L168" s="27" t="str">
        <f ca="1">IFERROR(__xludf.DUMMYFUNCTION("""COMPUTED_VALUE"""),"")</f>
        <v/>
      </c>
      <c r="M168" s="26">
        <f ca="1">IFERROR(__xludf.DUMMYFUNCTION("""COMPUTED_VALUE"""),1)</f>
        <v>1</v>
      </c>
      <c r="N168" s="26">
        <f ca="1">IFERROR(__xludf.DUMMYFUNCTION("""COMPUTED_VALUE"""),1)</f>
        <v>1</v>
      </c>
      <c r="O168" s="22" t="str">
        <f ca="1">IFERROR(__xludf.DUMMYFUNCTION("""COMPUTED_VALUE"""),"K")</f>
        <v>K</v>
      </c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spans="1:25" ht="14.25">
      <c r="A169" s="21" t="str">
        <f ca="1">IFERROR(__xludf.DUMMYFUNCTION("""COMPUTED_VALUE"""),"黃長美")</f>
        <v>黃長美</v>
      </c>
      <c r="B169" s="22" t="str">
        <f ca="1">IFERROR(__xludf.DUMMYFUNCTION("""COMPUTED_VALUE"""),"公")</f>
        <v>公</v>
      </c>
      <c r="C169" s="22" t="str">
        <f ca="1">IFERROR(__xludf.DUMMYFUNCTION("""COMPUTED_VALUE"""),"台灣")</f>
        <v>台灣</v>
      </c>
      <c r="D169" s="26">
        <f ca="1">IFERROR(__xludf.DUMMYFUNCTION("""COMPUTED_VALUE"""),1)</f>
        <v>1</v>
      </c>
      <c r="E169" s="26" t="str">
        <f ca="1">IFERROR(__xludf.DUMMYFUNCTION("""COMPUTED_VALUE"""),"")</f>
        <v/>
      </c>
      <c r="F169" s="28" t="str">
        <f ca="1">IFERROR(__xludf.DUMMYFUNCTION("""COMPUTED_VALUE"""),"")</f>
        <v/>
      </c>
      <c r="G169" s="26" t="str">
        <f ca="1">IFERROR(__xludf.DUMMYFUNCTION("""COMPUTED_VALUE"""),"")</f>
        <v/>
      </c>
      <c r="H169" s="22"/>
      <c r="I169" s="22"/>
      <c r="J169" s="26">
        <f ca="1">IFERROR(__xludf.DUMMYFUNCTION("""COMPUTED_VALUE"""),0)</f>
        <v>0</v>
      </c>
      <c r="K169" s="26">
        <f ca="1">IFERROR(__xludf.DUMMYFUNCTION("""COMPUTED_VALUE"""),1)</f>
        <v>1</v>
      </c>
      <c r="L169" s="27">
        <f ca="1">IFERROR(__xludf.DUMMYFUNCTION("""COMPUTED_VALUE"""),45958)</f>
        <v>45958</v>
      </c>
      <c r="M169" s="26" t="str">
        <f ca="1">IFERROR(__xludf.DUMMYFUNCTION("""COMPUTED_VALUE"""),"")</f>
        <v/>
      </c>
      <c r="N169" s="26" t="str">
        <f ca="1">IFERROR(__xludf.DUMMYFUNCTION("""COMPUTED_VALUE"""),"")</f>
        <v/>
      </c>
      <c r="O169" s="22" t="str">
        <f ca="1">IFERROR(__xludf.DUMMYFUNCTION("""COMPUTED_VALUE"""),"")</f>
        <v/>
      </c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spans="1:25" ht="14.25">
      <c r="A170" s="21" t="str">
        <f ca="1">IFERROR(__xludf.DUMMYFUNCTION("""COMPUTED_VALUE"""),"傅憲瑜")</f>
        <v>傅憲瑜</v>
      </c>
      <c r="B170" s="22" t="str">
        <f ca="1">IFERROR(__xludf.DUMMYFUNCTION("""COMPUTED_VALUE"""),"誠")</f>
        <v>誠</v>
      </c>
      <c r="C170" s="22" t="str">
        <f ca="1">IFERROR(__xludf.DUMMYFUNCTION("""COMPUTED_VALUE"""),"美國")</f>
        <v>美國</v>
      </c>
      <c r="D170" s="26">
        <f ca="1">IFERROR(__xludf.DUMMYFUNCTION("""COMPUTED_VALUE"""),1)</f>
        <v>1</v>
      </c>
      <c r="E170" s="26">
        <f ca="1">IFERROR(__xludf.DUMMYFUNCTION("""COMPUTED_VALUE"""),4)</f>
        <v>4</v>
      </c>
      <c r="F170" s="28" t="str">
        <f ca="1">IFERROR(__xludf.DUMMYFUNCTION("""COMPUTED_VALUE"""),"美金 $78")</f>
        <v>美金 $78</v>
      </c>
      <c r="G170" s="26" t="str">
        <f ca="1">IFERROR(__xludf.DUMMYFUNCTION("""COMPUTED_VALUE"""),"")</f>
        <v/>
      </c>
      <c r="H170" s="22"/>
      <c r="I170" s="26" t="str">
        <f ca="1">IFERROR(__xludf.DUMMYFUNCTION("""COMPUTED_VALUE"""),"")</f>
        <v/>
      </c>
      <c r="J170" s="26">
        <f ca="1">IFERROR(__xludf.DUMMYFUNCTION("""COMPUTED_VALUE"""),1)</f>
        <v>1</v>
      </c>
      <c r="K170" s="26">
        <f ca="1">IFERROR(__xludf.DUMMYFUNCTION("""COMPUTED_VALUE"""),0)</f>
        <v>0</v>
      </c>
      <c r="L170" s="22"/>
      <c r="M170" s="26" t="str">
        <f ca="1">IFERROR(__xludf.DUMMYFUNCTION("""COMPUTED_VALUE"""),"")</f>
        <v/>
      </c>
      <c r="N170" s="26" t="str">
        <f ca="1">IFERROR(__xludf.DUMMYFUNCTION("""COMPUTED_VALUE"""),"")</f>
        <v/>
      </c>
      <c r="O170" s="22" t="str">
        <f ca="1">IFERROR(__xludf.DUMMYFUNCTION("""COMPUTED_VALUE"""),"")</f>
        <v/>
      </c>
      <c r="P170" s="22"/>
      <c r="Q170" s="22"/>
      <c r="R170" s="22"/>
      <c r="S170" s="22"/>
      <c r="T170" s="22"/>
      <c r="U170" s="22"/>
      <c r="V170" s="22"/>
      <c r="W170" s="22"/>
      <c r="X170" s="22"/>
      <c r="Y170" s="22"/>
    </row>
    <row r="171" spans="1:25" ht="14.25">
      <c r="A171" s="21" t="str">
        <f ca="1">IFERROR(__xludf.DUMMYFUNCTION("""COMPUTED_VALUE"""),"劉麗慧")</f>
        <v>劉麗慧</v>
      </c>
      <c r="B171" s="22" t="str">
        <f ca="1">IFERROR(__xludf.DUMMYFUNCTION("""COMPUTED_VALUE"""),"誠")</f>
        <v>誠</v>
      </c>
      <c r="C171" s="22" t="str">
        <f ca="1">IFERROR(__xludf.DUMMYFUNCTION("""COMPUTED_VALUE"""),"美國")</f>
        <v>美國</v>
      </c>
      <c r="D171" s="26">
        <f ca="1">IFERROR(__xludf.DUMMYFUNCTION("""COMPUTED_VALUE"""),3)</f>
        <v>3</v>
      </c>
      <c r="E171" s="26">
        <f ca="1">IFERROR(__xludf.DUMMYFUNCTION("""COMPUTED_VALUE"""),9)</f>
        <v>9</v>
      </c>
      <c r="F171" s="28" t="str">
        <f ca="1">IFERROR(__xludf.DUMMYFUNCTION("""COMPUTED_VALUE"""),"美金 $138")</f>
        <v>美金 $138</v>
      </c>
      <c r="G171" s="26" t="str">
        <f ca="1">IFERROR(__xludf.DUMMYFUNCTION("""COMPUTED_VALUE"""),"")</f>
        <v/>
      </c>
      <c r="H171" s="26" t="str">
        <f ca="1">IFERROR(__xludf.DUMMYFUNCTION("""COMPUTED_VALUE"""),"")</f>
        <v/>
      </c>
      <c r="I171" s="26" t="str">
        <f ca="1">IFERROR(__xludf.DUMMYFUNCTION("""COMPUTED_VALUE"""),"")</f>
        <v/>
      </c>
      <c r="J171" s="26" t="str">
        <f ca="1">IFERROR(__xludf.DUMMYFUNCTION("""COMPUTED_VALUE"""),"")</f>
        <v/>
      </c>
      <c r="K171" s="26" t="str">
        <f ca="1">IFERROR(__xludf.DUMMYFUNCTION("""COMPUTED_VALUE"""),"")</f>
        <v/>
      </c>
      <c r="L171" s="27" t="str">
        <f ca="1">IFERROR(__xludf.DUMMYFUNCTION("""COMPUTED_VALUE"""),"")</f>
        <v/>
      </c>
      <c r="M171" s="26" t="str">
        <f ca="1">IFERROR(__xludf.DUMMYFUNCTION("""COMPUTED_VALUE"""),"")</f>
        <v/>
      </c>
      <c r="N171" s="26" t="str">
        <f ca="1">IFERROR(__xludf.DUMMYFUNCTION("""COMPUTED_VALUE"""),"")</f>
        <v/>
      </c>
      <c r="O171" s="22" t="str">
        <f ca="1">IFERROR(__xludf.DUMMYFUNCTION("""COMPUTED_VALUE"""),"")</f>
        <v/>
      </c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  <row r="172" spans="1:25" ht="14.25">
      <c r="A172" s="21" t="str">
        <f ca="1">IFERROR(__xludf.DUMMYFUNCTION("""COMPUTED_VALUE"""),"孫煦")</f>
        <v>孫煦</v>
      </c>
      <c r="B172" s="22" t="str">
        <f ca="1">IFERROR(__xludf.DUMMYFUNCTION("""COMPUTED_VALUE"""),"誠")</f>
        <v>誠</v>
      </c>
      <c r="C172" s="22" t="str">
        <f ca="1">IFERROR(__xludf.DUMMYFUNCTION("""COMPUTED_VALUE"""),"美國")</f>
        <v>美國</v>
      </c>
      <c r="D172" s="26">
        <f ca="1">IFERROR(__xludf.DUMMYFUNCTION("""COMPUTED_VALUE"""),3)</f>
        <v>3</v>
      </c>
      <c r="E172" s="26">
        <f ca="1">IFERROR(__xludf.DUMMYFUNCTION("""COMPUTED_VALUE"""),1)</f>
        <v>1</v>
      </c>
      <c r="F172" s="28" t="str">
        <f ca="1">IFERROR(__xludf.DUMMYFUNCTION("""COMPUTED_VALUE"""),"美金 $25")</f>
        <v>美金 $25</v>
      </c>
      <c r="G172" s="26" t="str">
        <f ca="1">IFERROR(__xludf.DUMMYFUNCTION("""COMPUTED_VALUE"""),"")</f>
        <v/>
      </c>
      <c r="H172" s="26">
        <f ca="1">IFERROR(__xludf.DUMMYFUNCTION("""COMPUTED_VALUE"""),3)</f>
        <v>3</v>
      </c>
      <c r="I172" s="26" t="str">
        <f ca="1">IFERROR(__xludf.DUMMYFUNCTION("""COMPUTED_VALUE"""),"D")</f>
        <v>D</v>
      </c>
      <c r="J172" s="26">
        <f ca="1">IFERROR(__xludf.DUMMYFUNCTION("""COMPUTED_VALUE"""),0)</f>
        <v>0</v>
      </c>
      <c r="K172" s="26">
        <f ca="1">IFERROR(__xludf.DUMMYFUNCTION("""COMPUTED_VALUE"""),0)</f>
        <v>0</v>
      </c>
      <c r="L172" s="27" t="str">
        <f ca="1">IFERROR(__xludf.DUMMYFUNCTION("""COMPUTED_VALUE"""),"候補")</f>
        <v>候補</v>
      </c>
      <c r="M172" s="26" t="str">
        <f ca="1">IFERROR(__xludf.DUMMYFUNCTION("""COMPUTED_VALUE"""),"")</f>
        <v/>
      </c>
      <c r="N172" s="26" t="str">
        <f ca="1">IFERROR(__xludf.DUMMYFUNCTION("""COMPUTED_VALUE"""),"")</f>
        <v/>
      </c>
      <c r="O172" s="22" t="str">
        <f ca="1">IFERROR(__xludf.DUMMYFUNCTION("""COMPUTED_VALUE"""),"")</f>
        <v/>
      </c>
      <c r="P172" s="22"/>
      <c r="Q172" s="22"/>
      <c r="R172" s="22"/>
      <c r="S172" s="22"/>
      <c r="T172" s="22"/>
      <c r="U172" s="22"/>
      <c r="V172" s="22"/>
      <c r="W172" s="22"/>
      <c r="X172" s="22"/>
      <c r="Y172" s="22"/>
    </row>
    <row r="173" spans="1:25" ht="14.25">
      <c r="A173" s="21" t="str">
        <f ca="1">IFERROR(__xludf.DUMMYFUNCTION("""COMPUTED_VALUE"""),"孫秀琴")</f>
        <v>孫秀琴</v>
      </c>
      <c r="B173" s="22" t="str">
        <f ca="1">IFERROR(__xludf.DUMMYFUNCTION("""COMPUTED_VALUE"""),"誠")</f>
        <v>誠</v>
      </c>
      <c r="C173" s="22" t="str">
        <f ca="1">IFERROR(__xludf.DUMMYFUNCTION("""COMPUTED_VALUE"""),"台灣")</f>
        <v>台灣</v>
      </c>
      <c r="D173" s="26">
        <f ca="1">IFERROR(__xludf.DUMMYFUNCTION("""COMPUTED_VALUE"""),1)</f>
        <v>1</v>
      </c>
      <c r="E173" s="26" t="str">
        <f ca="1">IFERROR(__xludf.DUMMYFUNCTION("""COMPUTED_VALUE"""),"")</f>
        <v/>
      </c>
      <c r="F173" s="28" t="str">
        <f ca="1">IFERROR(__xludf.DUMMYFUNCTION("""COMPUTED_VALUE"""),"")</f>
        <v/>
      </c>
      <c r="G173" s="26" t="str">
        <f ca="1">IFERROR(__xludf.DUMMYFUNCTION("""COMPUTED_VALUE"""),"")</f>
        <v/>
      </c>
      <c r="H173" s="26" t="str">
        <f ca="1">IFERROR(__xludf.DUMMYFUNCTION("""COMPUTED_VALUE"""),"")</f>
        <v/>
      </c>
      <c r="I173" s="26" t="str">
        <f ca="1">IFERROR(__xludf.DUMMYFUNCTION("""COMPUTED_VALUE"""),"")</f>
        <v/>
      </c>
      <c r="J173" s="26" t="str">
        <f ca="1">IFERROR(__xludf.DUMMYFUNCTION("""COMPUTED_VALUE"""),"")</f>
        <v/>
      </c>
      <c r="K173" s="26" t="str">
        <f ca="1">IFERROR(__xludf.DUMMYFUNCTION("""COMPUTED_VALUE"""),"")</f>
        <v/>
      </c>
      <c r="L173" s="27" t="str">
        <f ca="1">IFERROR(__xludf.DUMMYFUNCTION("""COMPUTED_VALUE"""),"")</f>
        <v/>
      </c>
      <c r="M173" s="26" t="str">
        <f ca="1">IFERROR(__xludf.DUMMYFUNCTION("""COMPUTED_VALUE"""),"")</f>
        <v/>
      </c>
      <c r="N173" s="26" t="str">
        <f ca="1">IFERROR(__xludf.DUMMYFUNCTION("""COMPUTED_VALUE"""),"")</f>
        <v/>
      </c>
      <c r="O173" s="22" t="str">
        <f ca="1">IFERROR(__xludf.DUMMYFUNCTION("""COMPUTED_VALUE"""),"")</f>
        <v/>
      </c>
      <c r="P173" s="22"/>
      <c r="Q173" s="22"/>
      <c r="R173" s="22"/>
      <c r="S173" s="22"/>
      <c r="T173" s="22"/>
      <c r="U173" s="22"/>
      <c r="V173" s="22"/>
      <c r="W173" s="22"/>
      <c r="X173" s="22"/>
      <c r="Y173" s="22"/>
    </row>
    <row r="174" spans="1:25" ht="14.25">
      <c r="A174" s="21" t="str">
        <f ca="1">IFERROR(__xludf.DUMMYFUNCTION("""COMPUTED_VALUE"""),"徐美玲")</f>
        <v>徐美玲</v>
      </c>
      <c r="B174" s="22" t="str">
        <f ca="1">IFERROR(__xludf.DUMMYFUNCTION("""COMPUTED_VALUE"""),"誠")</f>
        <v>誠</v>
      </c>
      <c r="C174" s="22" t="str">
        <f ca="1">IFERROR(__xludf.DUMMYFUNCTION("""COMPUTED_VALUE"""),"美國")</f>
        <v>美國</v>
      </c>
      <c r="D174" s="26">
        <f ca="1">IFERROR(__xludf.DUMMYFUNCTION("""COMPUTED_VALUE"""),1)</f>
        <v>1</v>
      </c>
      <c r="E174" s="26">
        <f ca="1">IFERROR(__xludf.DUMMYFUNCTION("""COMPUTED_VALUE"""),1)</f>
        <v>1</v>
      </c>
      <c r="F174" s="28" t="str">
        <f ca="1">IFERROR(__xludf.DUMMYFUNCTION("""COMPUTED_VALUE"""),"美金 $25")</f>
        <v>美金 $25</v>
      </c>
      <c r="G174" s="26" t="str">
        <f ca="1">IFERROR(__xludf.DUMMYFUNCTION("""COMPUTED_VALUE"""),"")</f>
        <v/>
      </c>
      <c r="H174" s="22"/>
      <c r="I174" s="22"/>
      <c r="J174" s="26">
        <f ca="1">IFERROR(__xludf.DUMMYFUNCTION("""COMPUTED_VALUE"""),1)</f>
        <v>1</v>
      </c>
      <c r="K174" s="26">
        <f ca="1">IFERROR(__xludf.DUMMYFUNCTION("""COMPUTED_VALUE"""),1)</f>
        <v>1</v>
      </c>
      <c r="L174" s="27">
        <f ca="1">IFERROR(__xludf.DUMMYFUNCTION("""COMPUTED_VALUE"""),45958)</f>
        <v>45958</v>
      </c>
      <c r="M174" s="26" t="str">
        <f ca="1">IFERROR(__xludf.DUMMYFUNCTION("""COMPUTED_VALUE"""),"")</f>
        <v/>
      </c>
      <c r="N174" s="26" t="str">
        <f ca="1">IFERROR(__xludf.DUMMYFUNCTION("""COMPUTED_VALUE"""),"")</f>
        <v/>
      </c>
      <c r="O174" s="22" t="str">
        <f ca="1">IFERROR(__xludf.DUMMYFUNCTION("""COMPUTED_VALUE"""),"")</f>
        <v/>
      </c>
      <c r="P174" s="22"/>
      <c r="Q174" s="22"/>
      <c r="R174" s="22"/>
      <c r="S174" s="22"/>
      <c r="T174" s="22"/>
      <c r="U174" s="22"/>
      <c r="V174" s="22"/>
      <c r="W174" s="22"/>
      <c r="X174" s="22"/>
      <c r="Y174" s="22"/>
    </row>
    <row r="175" spans="1:25" ht="14.25">
      <c r="A175" s="21" t="str">
        <f ca="1">IFERROR(__xludf.DUMMYFUNCTION("""COMPUTED_VALUE"""),"李彩嫻")</f>
        <v>李彩嫻</v>
      </c>
      <c r="B175" s="22" t="str">
        <f ca="1">IFERROR(__xludf.DUMMYFUNCTION("""COMPUTED_VALUE"""),"誠")</f>
        <v>誠</v>
      </c>
      <c r="C175" s="22" t="str">
        <f ca="1">IFERROR(__xludf.DUMMYFUNCTION("""COMPUTED_VALUE"""),"美國")</f>
        <v>美國</v>
      </c>
      <c r="D175" s="26">
        <f ca="1">IFERROR(__xludf.DUMMYFUNCTION("""COMPUTED_VALUE"""),1)</f>
        <v>1</v>
      </c>
      <c r="E175" s="26" t="str">
        <f ca="1">IFERROR(__xludf.DUMMYFUNCTION("""COMPUTED_VALUE"""),"")</f>
        <v/>
      </c>
      <c r="F175" s="28" t="str">
        <f ca="1">IFERROR(__xludf.DUMMYFUNCTION("""COMPUTED_VALUE"""),"")</f>
        <v/>
      </c>
      <c r="G175" s="26" t="str">
        <f ca="1">IFERROR(__xludf.DUMMYFUNCTION("""COMPUTED_VALUE"""),"")</f>
        <v/>
      </c>
      <c r="H175" s="26">
        <f ca="1">IFERROR(__xludf.DUMMYFUNCTION("""COMPUTED_VALUE"""),1)</f>
        <v>1</v>
      </c>
      <c r="I175" s="26" t="str">
        <f ca="1">IFERROR(__xludf.DUMMYFUNCTION("""COMPUTED_VALUE"""),"E")</f>
        <v>E</v>
      </c>
      <c r="J175" s="26">
        <f ca="1">IFERROR(__xludf.DUMMYFUNCTION("""COMPUTED_VALUE"""),1)</f>
        <v>1</v>
      </c>
      <c r="K175" s="26">
        <f ca="1">IFERROR(__xludf.DUMMYFUNCTION("""COMPUTED_VALUE"""),1)</f>
        <v>1</v>
      </c>
      <c r="L175" s="27" t="str">
        <f ca="1">IFERROR(__xludf.DUMMYFUNCTION("""COMPUTED_VALUE"""),"候補")</f>
        <v>候補</v>
      </c>
      <c r="M175" s="26" t="str">
        <f ca="1">IFERROR(__xludf.DUMMYFUNCTION("""COMPUTED_VALUE"""),"")</f>
        <v/>
      </c>
      <c r="N175" s="26" t="str">
        <f ca="1">IFERROR(__xludf.DUMMYFUNCTION("""COMPUTED_VALUE"""),"")</f>
        <v/>
      </c>
      <c r="O175" s="22" t="str">
        <f ca="1">IFERROR(__xludf.DUMMYFUNCTION("""COMPUTED_VALUE"""),"")</f>
        <v/>
      </c>
      <c r="P175" s="22"/>
      <c r="Q175" s="22"/>
      <c r="R175" s="22"/>
      <c r="S175" s="22"/>
      <c r="T175" s="22"/>
      <c r="U175" s="22"/>
      <c r="V175" s="22"/>
      <c r="W175" s="22"/>
      <c r="X175" s="22"/>
      <c r="Y175" s="22"/>
    </row>
    <row r="176" spans="1:25" ht="14.25">
      <c r="A176" s="21" t="str">
        <f ca="1">IFERROR(__xludf.DUMMYFUNCTION("""COMPUTED_VALUE"""),"李麗秋")</f>
        <v>李麗秋</v>
      </c>
      <c r="B176" s="22" t="str">
        <f ca="1">IFERROR(__xludf.DUMMYFUNCTION("""COMPUTED_VALUE"""),"誠")</f>
        <v>誠</v>
      </c>
      <c r="C176" s="22" t="str">
        <f ca="1">IFERROR(__xludf.DUMMYFUNCTION("""COMPUTED_VALUE"""),"美國")</f>
        <v>美國</v>
      </c>
      <c r="D176" s="26">
        <f ca="1">IFERROR(__xludf.DUMMYFUNCTION("""COMPUTED_VALUE"""),1)</f>
        <v>1</v>
      </c>
      <c r="E176" s="26" t="str">
        <f ca="1">IFERROR(__xludf.DUMMYFUNCTION("""COMPUTED_VALUE"""),"")</f>
        <v/>
      </c>
      <c r="F176" s="28" t="str">
        <f ca="1">IFERROR(__xludf.DUMMYFUNCTION("""COMPUTED_VALUE"""),"")</f>
        <v/>
      </c>
      <c r="G176" s="26" t="str">
        <f ca="1">IFERROR(__xludf.DUMMYFUNCTION("""COMPUTED_VALUE"""),"")</f>
        <v/>
      </c>
      <c r="H176" s="26" t="str">
        <f ca="1">IFERROR(__xludf.DUMMYFUNCTION("""COMPUTED_VALUE"""),"")</f>
        <v/>
      </c>
      <c r="I176" s="26" t="str">
        <f ca="1">IFERROR(__xludf.DUMMYFUNCTION("""COMPUTED_VALUE"""),"")</f>
        <v/>
      </c>
      <c r="J176" s="26" t="str">
        <f ca="1">IFERROR(__xludf.DUMMYFUNCTION("""COMPUTED_VALUE"""),"")</f>
        <v/>
      </c>
      <c r="K176" s="26" t="str">
        <f ca="1">IFERROR(__xludf.DUMMYFUNCTION("""COMPUTED_VALUE"""),"")</f>
        <v/>
      </c>
      <c r="L176" s="27" t="str">
        <f ca="1">IFERROR(__xludf.DUMMYFUNCTION("""COMPUTED_VALUE"""),"")</f>
        <v/>
      </c>
      <c r="M176" s="26" t="str">
        <f ca="1">IFERROR(__xludf.DUMMYFUNCTION("""COMPUTED_VALUE"""),"")</f>
        <v/>
      </c>
      <c r="N176" s="26" t="str">
        <f ca="1">IFERROR(__xludf.DUMMYFUNCTION("""COMPUTED_VALUE"""),"")</f>
        <v/>
      </c>
      <c r="O176" s="22" t="str">
        <f ca="1">IFERROR(__xludf.DUMMYFUNCTION("""COMPUTED_VALUE"""),"")</f>
        <v/>
      </c>
      <c r="P176" s="22"/>
      <c r="Q176" s="22"/>
      <c r="R176" s="22"/>
      <c r="S176" s="22"/>
      <c r="T176" s="22"/>
      <c r="U176" s="22"/>
      <c r="V176" s="22"/>
      <c r="W176" s="22"/>
      <c r="X176" s="22"/>
      <c r="Y176" s="22"/>
    </row>
    <row r="177" spans="1:25" ht="14.25">
      <c r="A177" s="21" t="str">
        <f ca="1">IFERROR(__xludf.DUMMYFUNCTION("""COMPUTED_VALUE"""),"楊褚雲")</f>
        <v>楊褚雲</v>
      </c>
      <c r="B177" s="22" t="str">
        <f ca="1">IFERROR(__xludf.DUMMYFUNCTION("""COMPUTED_VALUE"""),"誠")</f>
        <v>誠</v>
      </c>
      <c r="C177" s="22" t="str">
        <f ca="1">IFERROR(__xludf.DUMMYFUNCTION("""COMPUTED_VALUE"""),"台灣")</f>
        <v>台灣</v>
      </c>
      <c r="D177" s="26">
        <f ca="1">IFERROR(__xludf.DUMMYFUNCTION("""COMPUTED_VALUE"""),1)</f>
        <v>1</v>
      </c>
      <c r="E177" s="26" t="str">
        <f ca="1">IFERROR(__xludf.DUMMYFUNCTION("""COMPUTED_VALUE"""),"")</f>
        <v/>
      </c>
      <c r="F177" s="28" t="str">
        <f ca="1">IFERROR(__xludf.DUMMYFUNCTION("""COMPUTED_VALUE"""),"")</f>
        <v/>
      </c>
      <c r="G177" s="26" t="str">
        <f ca="1">IFERROR(__xludf.DUMMYFUNCTION("""COMPUTED_VALUE"""),"")</f>
        <v/>
      </c>
      <c r="H177" s="22"/>
      <c r="I177" s="22"/>
      <c r="J177" s="26">
        <f ca="1">IFERROR(__xludf.DUMMYFUNCTION("""COMPUTED_VALUE"""),0)</f>
        <v>0</v>
      </c>
      <c r="K177" s="26">
        <f ca="1">IFERROR(__xludf.DUMMYFUNCTION("""COMPUTED_VALUE"""),1)</f>
        <v>1</v>
      </c>
      <c r="L177" s="27">
        <f ca="1">IFERROR(__xludf.DUMMYFUNCTION("""COMPUTED_VALUE"""),45958)</f>
        <v>45958</v>
      </c>
      <c r="M177" s="26" t="str">
        <f ca="1">IFERROR(__xludf.DUMMYFUNCTION("""COMPUTED_VALUE"""),"")</f>
        <v/>
      </c>
      <c r="N177" s="26" t="str">
        <f ca="1">IFERROR(__xludf.DUMMYFUNCTION("""COMPUTED_VALUE"""),"")</f>
        <v/>
      </c>
      <c r="O177" s="22" t="str">
        <f ca="1">IFERROR(__xludf.DUMMYFUNCTION("""COMPUTED_VALUE"""),"")</f>
        <v/>
      </c>
      <c r="P177" s="22"/>
      <c r="Q177" s="22"/>
      <c r="R177" s="22"/>
      <c r="S177" s="22"/>
      <c r="T177" s="22"/>
      <c r="U177" s="22"/>
      <c r="V177" s="22"/>
      <c r="W177" s="22"/>
      <c r="X177" s="22"/>
      <c r="Y177" s="22"/>
    </row>
    <row r="178" spans="1:25" ht="14.25">
      <c r="A178" s="21" t="str">
        <f ca="1">IFERROR(__xludf.DUMMYFUNCTION("""COMPUTED_VALUE"""),"江美祝")</f>
        <v>江美祝</v>
      </c>
      <c r="B178" s="22" t="str">
        <f ca="1">IFERROR(__xludf.DUMMYFUNCTION("""COMPUTED_VALUE"""),"誠")</f>
        <v>誠</v>
      </c>
      <c r="C178" s="22" t="str">
        <f ca="1">IFERROR(__xludf.DUMMYFUNCTION("""COMPUTED_VALUE"""),"美國")</f>
        <v>美國</v>
      </c>
      <c r="D178" s="26">
        <f ca="1">IFERROR(__xludf.DUMMYFUNCTION("""COMPUTED_VALUE"""),1)</f>
        <v>1</v>
      </c>
      <c r="E178" s="26" t="str">
        <f ca="1">IFERROR(__xludf.DUMMYFUNCTION("""COMPUTED_VALUE"""),"")</f>
        <v/>
      </c>
      <c r="F178" s="28" t="str">
        <f ca="1">IFERROR(__xludf.DUMMYFUNCTION("""COMPUTED_VALUE"""),"")</f>
        <v/>
      </c>
      <c r="G178" s="26">
        <f ca="1">IFERROR(__xludf.DUMMYFUNCTION("""COMPUTED_VALUE"""),2)</f>
        <v>2</v>
      </c>
      <c r="H178" s="26">
        <f ca="1">IFERROR(__xludf.DUMMYFUNCTION("""COMPUTED_VALUE"""),1)</f>
        <v>1</v>
      </c>
      <c r="I178" s="26" t="str">
        <f ca="1">IFERROR(__xludf.DUMMYFUNCTION("""COMPUTED_VALUE"""),"C")</f>
        <v>C</v>
      </c>
      <c r="J178" s="26">
        <f ca="1">IFERROR(__xludf.DUMMYFUNCTION("""COMPUTED_VALUE"""),1)</f>
        <v>1</v>
      </c>
      <c r="K178" s="26">
        <f ca="1">IFERROR(__xludf.DUMMYFUNCTION("""COMPUTED_VALUE"""),0)</f>
        <v>0</v>
      </c>
      <c r="L178" s="22"/>
      <c r="M178" s="26" t="str">
        <f ca="1">IFERROR(__xludf.DUMMYFUNCTION("""COMPUTED_VALUE"""),"")</f>
        <v/>
      </c>
      <c r="N178" s="26" t="str">
        <f ca="1">IFERROR(__xludf.DUMMYFUNCTION("""COMPUTED_VALUE"""),"")</f>
        <v/>
      </c>
      <c r="O178" s="22" t="str">
        <f ca="1">IFERROR(__xludf.DUMMYFUNCTION("""COMPUTED_VALUE"""),"")</f>
        <v/>
      </c>
      <c r="P178" s="22"/>
      <c r="Q178" s="22"/>
      <c r="R178" s="22"/>
      <c r="S178" s="22"/>
      <c r="T178" s="22"/>
      <c r="U178" s="22"/>
      <c r="V178" s="22"/>
      <c r="W178" s="22"/>
      <c r="X178" s="22"/>
      <c r="Y178" s="22"/>
    </row>
    <row r="179" spans="1:25" ht="14.25">
      <c r="A179" s="21" t="str">
        <f ca="1">IFERROR(__xludf.DUMMYFUNCTION("""COMPUTED_VALUE"""),"許彬")</f>
        <v>許彬</v>
      </c>
      <c r="B179" s="22" t="str">
        <f ca="1">IFERROR(__xludf.DUMMYFUNCTION("""COMPUTED_VALUE"""),"誠")</f>
        <v>誠</v>
      </c>
      <c r="C179" s="22" t="str">
        <f ca="1">IFERROR(__xludf.DUMMYFUNCTION("""COMPUTED_VALUE"""),"台灣")</f>
        <v>台灣</v>
      </c>
      <c r="D179" s="26">
        <f ca="1">IFERROR(__xludf.DUMMYFUNCTION("""COMPUTED_VALUE"""),2)</f>
        <v>2</v>
      </c>
      <c r="E179" s="26" t="str">
        <f ca="1">IFERROR(__xludf.DUMMYFUNCTION("""COMPUTED_VALUE"""),"")</f>
        <v/>
      </c>
      <c r="F179" s="28" t="str">
        <f ca="1">IFERROR(__xludf.DUMMYFUNCTION("""COMPUTED_VALUE"""),"")</f>
        <v/>
      </c>
      <c r="G179" s="26" t="str">
        <f ca="1">IFERROR(__xludf.DUMMYFUNCTION("""COMPUTED_VALUE"""),"")</f>
        <v/>
      </c>
      <c r="H179" s="26" t="str">
        <f ca="1">IFERROR(__xludf.DUMMYFUNCTION("""COMPUTED_VALUE"""),"")</f>
        <v/>
      </c>
      <c r="I179" s="26" t="str">
        <f ca="1">IFERROR(__xludf.DUMMYFUNCTION("""COMPUTED_VALUE"""),"")</f>
        <v/>
      </c>
      <c r="J179" s="26" t="str">
        <f ca="1">IFERROR(__xludf.DUMMYFUNCTION("""COMPUTED_VALUE"""),"")</f>
        <v/>
      </c>
      <c r="K179" s="26" t="str">
        <f ca="1">IFERROR(__xludf.DUMMYFUNCTION("""COMPUTED_VALUE"""),"")</f>
        <v/>
      </c>
      <c r="L179" s="27" t="str">
        <f ca="1">IFERROR(__xludf.DUMMYFUNCTION("""COMPUTED_VALUE"""),"")</f>
        <v/>
      </c>
      <c r="M179" s="26" t="str">
        <f ca="1">IFERROR(__xludf.DUMMYFUNCTION("""COMPUTED_VALUE"""),"")</f>
        <v/>
      </c>
      <c r="N179" s="26" t="str">
        <f ca="1">IFERROR(__xludf.DUMMYFUNCTION("""COMPUTED_VALUE"""),"")</f>
        <v/>
      </c>
      <c r="O179" s="22" t="str">
        <f ca="1">IFERROR(__xludf.DUMMYFUNCTION("""COMPUTED_VALUE"""),"")</f>
        <v/>
      </c>
      <c r="P179" s="22"/>
      <c r="Q179" s="22"/>
      <c r="R179" s="22"/>
      <c r="S179" s="22"/>
      <c r="T179" s="22"/>
      <c r="U179" s="22"/>
      <c r="V179" s="22"/>
      <c r="W179" s="22"/>
      <c r="X179" s="22"/>
      <c r="Y179" s="22"/>
    </row>
    <row r="180" spans="1:25" ht="14.25">
      <c r="A180" s="21" t="str">
        <f ca="1">IFERROR(__xludf.DUMMYFUNCTION("""COMPUTED_VALUE"""),"陳麗瑞")</f>
        <v>陳麗瑞</v>
      </c>
      <c r="B180" s="22" t="str">
        <f ca="1">IFERROR(__xludf.DUMMYFUNCTION("""COMPUTED_VALUE"""),"誠")</f>
        <v>誠</v>
      </c>
      <c r="C180" s="22" t="str">
        <f ca="1">IFERROR(__xludf.DUMMYFUNCTION("""COMPUTED_VALUE"""),"台灣")</f>
        <v>台灣</v>
      </c>
      <c r="D180" s="26">
        <f ca="1">IFERROR(__xludf.DUMMYFUNCTION("""COMPUTED_VALUE"""),3)</f>
        <v>3</v>
      </c>
      <c r="E180" s="26">
        <f ca="1">IFERROR(__xludf.DUMMYFUNCTION("""COMPUTED_VALUE"""),2)</f>
        <v>2</v>
      </c>
      <c r="F180" s="28" t="str">
        <f ca="1">IFERROR(__xludf.DUMMYFUNCTION("""COMPUTED_VALUE"""),"台幣 $1500")</f>
        <v>台幣 $1500</v>
      </c>
      <c r="G180" s="26">
        <f ca="1">IFERROR(__xludf.DUMMYFUNCTION("""COMPUTED_VALUE"""),2)</f>
        <v>2</v>
      </c>
      <c r="H180" s="26" t="str">
        <f ca="1">IFERROR(__xludf.DUMMYFUNCTION("""COMPUTED_VALUE"""),"")</f>
        <v/>
      </c>
      <c r="I180" s="26" t="str">
        <f ca="1">IFERROR(__xludf.DUMMYFUNCTION("""COMPUTED_VALUE"""),"")</f>
        <v/>
      </c>
      <c r="J180" s="26" t="str">
        <f ca="1">IFERROR(__xludf.DUMMYFUNCTION("""COMPUTED_VALUE"""),"")</f>
        <v/>
      </c>
      <c r="K180" s="26" t="str">
        <f ca="1">IFERROR(__xludf.DUMMYFUNCTION("""COMPUTED_VALUE"""),"")</f>
        <v/>
      </c>
      <c r="L180" s="27" t="str">
        <f ca="1">IFERROR(__xludf.DUMMYFUNCTION("""COMPUTED_VALUE"""),"")</f>
        <v/>
      </c>
      <c r="M180" s="26" t="str">
        <f ca="1">IFERROR(__xludf.DUMMYFUNCTION("""COMPUTED_VALUE"""),"")</f>
        <v/>
      </c>
      <c r="N180" s="26" t="str">
        <f ca="1">IFERROR(__xludf.DUMMYFUNCTION("""COMPUTED_VALUE"""),"")</f>
        <v/>
      </c>
      <c r="O180" s="22" t="str">
        <f ca="1">IFERROR(__xludf.DUMMYFUNCTION("""COMPUTED_VALUE"""),"")</f>
        <v/>
      </c>
      <c r="P180" s="22"/>
      <c r="Q180" s="22"/>
      <c r="R180" s="22"/>
      <c r="S180" s="22"/>
      <c r="T180" s="22"/>
      <c r="U180" s="22"/>
      <c r="V180" s="22"/>
      <c r="W180" s="22"/>
      <c r="X180" s="22"/>
      <c r="Y180" s="22"/>
    </row>
    <row r="181" spans="1:25" ht="14.25">
      <c r="A181" s="21" t="str">
        <f ca="1">IFERROR(__xludf.DUMMYFUNCTION("""COMPUTED_VALUE"""),"劉佳觀")</f>
        <v>劉佳觀</v>
      </c>
      <c r="B181" s="22" t="str">
        <f ca="1">IFERROR(__xludf.DUMMYFUNCTION("""COMPUTED_VALUE"""),"勤")</f>
        <v>勤</v>
      </c>
      <c r="C181" s="22" t="str">
        <f ca="1">IFERROR(__xludf.DUMMYFUNCTION("""COMPUTED_VALUE"""),"台灣")</f>
        <v>台灣</v>
      </c>
      <c r="D181" s="26">
        <f ca="1">IFERROR(__xludf.DUMMYFUNCTION("""COMPUTED_VALUE"""),1)</f>
        <v>1</v>
      </c>
      <c r="E181" s="26">
        <f ca="1">IFERROR(__xludf.DUMMYFUNCTION("""COMPUTED_VALUE"""),1)</f>
        <v>1</v>
      </c>
      <c r="F181" s="28" t="str">
        <f ca="1">IFERROR(__xludf.DUMMYFUNCTION("""COMPUTED_VALUE"""),"台幣 $750")</f>
        <v>台幣 $750</v>
      </c>
      <c r="G181" s="26" t="str">
        <f ca="1">IFERROR(__xludf.DUMMYFUNCTION("""COMPUTED_VALUE"""),"")</f>
        <v/>
      </c>
      <c r="H181" s="26" t="str">
        <f ca="1">IFERROR(__xludf.DUMMYFUNCTION("""COMPUTED_VALUE"""),"")</f>
        <v/>
      </c>
      <c r="I181" s="26" t="str">
        <f ca="1">IFERROR(__xludf.DUMMYFUNCTION("""COMPUTED_VALUE"""),"")</f>
        <v/>
      </c>
      <c r="J181" s="26" t="str">
        <f ca="1">IFERROR(__xludf.DUMMYFUNCTION("""COMPUTED_VALUE"""),"")</f>
        <v/>
      </c>
      <c r="K181" s="26" t="str">
        <f ca="1">IFERROR(__xludf.DUMMYFUNCTION("""COMPUTED_VALUE"""),"")</f>
        <v/>
      </c>
      <c r="L181" s="27" t="str">
        <f ca="1">IFERROR(__xludf.DUMMYFUNCTION("""COMPUTED_VALUE"""),"")</f>
        <v/>
      </c>
      <c r="M181" s="26" t="str">
        <f ca="1">IFERROR(__xludf.DUMMYFUNCTION("""COMPUTED_VALUE"""),"")</f>
        <v/>
      </c>
      <c r="N181" s="26">
        <f ca="1">IFERROR(__xludf.DUMMYFUNCTION("""COMPUTED_VALUE"""),2)</f>
        <v>2</v>
      </c>
      <c r="O181" s="22" t="str">
        <f ca="1">IFERROR(__xludf.DUMMYFUNCTION("""COMPUTED_VALUE"""),"C")</f>
        <v>C</v>
      </c>
      <c r="P181" s="22"/>
      <c r="Q181" s="22"/>
      <c r="R181" s="22"/>
      <c r="S181" s="22"/>
      <c r="T181" s="22"/>
      <c r="U181" s="22"/>
      <c r="V181" s="22"/>
      <c r="W181" s="22"/>
      <c r="X181" s="22"/>
      <c r="Y181" s="22"/>
    </row>
    <row r="182" spans="1:25" ht="14.25">
      <c r="A182" s="21" t="str">
        <f ca="1">IFERROR(__xludf.DUMMYFUNCTION("""COMPUTED_VALUE"""),"劉瑞芬")</f>
        <v>劉瑞芬</v>
      </c>
      <c r="B182" s="22" t="str">
        <f ca="1">IFERROR(__xludf.DUMMYFUNCTION("""COMPUTED_VALUE"""),"勤")</f>
        <v>勤</v>
      </c>
      <c r="C182" s="22" t="str">
        <f ca="1">IFERROR(__xludf.DUMMYFUNCTION("""COMPUTED_VALUE"""),"台灣")</f>
        <v>台灣</v>
      </c>
      <c r="D182" s="26">
        <f ca="1">IFERROR(__xludf.DUMMYFUNCTION("""COMPUTED_VALUE"""),1)</f>
        <v>1</v>
      </c>
      <c r="E182" s="26" t="str">
        <f ca="1">IFERROR(__xludf.DUMMYFUNCTION("""COMPUTED_VALUE"""),"")</f>
        <v/>
      </c>
      <c r="F182" s="28" t="str">
        <f ca="1">IFERROR(__xludf.DUMMYFUNCTION("""COMPUTED_VALUE"""),"")</f>
        <v/>
      </c>
      <c r="G182" s="26" t="str">
        <f ca="1">IFERROR(__xludf.DUMMYFUNCTION("""COMPUTED_VALUE"""),"")</f>
        <v/>
      </c>
      <c r="H182" s="26" t="str">
        <f ca="1">IFERROR(__xludf.DUMMYFUNCTION("""COMPUTED_VALUE"""),"")</f>
        <v/>
      </c>
      <c r="I182" s="26" t="str">
        <f ca="1">IFERROR(__xludf.DUMMYFUNCTION("""COMPUTED_VALUE"""),"")</f>
        <v/>
      </c>
      <c r="J182" s="26" t="str">
        <f ca="1">IFERROR(__xludf.DUMMYFUNCTION("""COMPUTED_VALUE"""),"")</f>
        <v/>
      </c>
      <c r="K182" s="26" t="str">
        <f ca="1">IFERROR(__xludf.DUMMYFUNCTION("""COMPUTED_VALUE"""),"")</f>
        <v/>
      </c>
      <c r="L182" s="27" t="str">
        <f ca="1">IFERROR(__xludf.DUMMYFUNCTION("""COMPUTED_VALUE"""),"")</f>
        <v/>
      </c>
      <c r="M182" s="26" t="str">
        <f ca="1">IFERROR(__xludf.DUMMYFUNCTION("""COMPUTED_VALUE"""),"")</f>
        <v/>
      </c>
      <c r="N182" s="26" t="str">
        <f ca="1">IFERROR(__xludf.DUMMYFUNCTION("""COMPUTED_VALUE"""),"")</f>
        <v/>
      </c>
      <c r="O182" s="22" t="str">
        <f ca="1">IFERROR(__xludf.DUMMYFUNCTION("""COMPUTED_VALUE"""),"")</f>
        <v/>
      </c>
      <c r="P182" s="22"/>
      <c r="Q182" s="22"/>
      <c r="R182" s="22"/>
      <c r="S182" s="22"/>
      <c r="T182" s="22"/>
      <c r="U182" s="22"/>
      <c r="V182" s="22"/>
      <c r="W182" s="22"/>
      <c r="X182" s="22"/>
      <c r="Y182" s="22"/>
    </row>
    <row r="183" spans="1:25" ht="14.25">
      <c r="A183" s="21" t="str">
        <f ca="1">IFERROR(__xludf.DUMMYFUNCTION("""COMPUTED_VALUE"""),"吳淑美")</f>
        <v>吳淑美</v>
      </c>
      <c r="B183" s="22" t="str">
        <f ca="1">IFERROR(__xludf.DUMMYFUNCTION("""COMPUTED_VALUE"""),"勤")</f>
        <v>勤</v>
      </c>
      <c r="C183" s="22" t="str">
        <f ca="1">IFERROR(__xludf.DUMMYFUNCTION("""COMPUTED_VALUE"""),"")</f>
        <v/>
      </c>
      <c r="D183" s="26" t="str">
        <f ca="1">IFERROR(__xludf.DUMMYFUNCTION("""COMPUTED_VALUE"""),"")</f>
        <v/>
      </c>
      <c r="E183" s="26">
        <f ca="1">IFERROR(__xludf.DUMMYFUNCTION("""COMPUTED_VALUE"""),2)</f>
        <v>2</v>
      </c>
      <c r="F183" s="28" t="str">
        <f ca="1">IFERROR(__xludf.DUMMYFUNCTION("""COMPUTED_VALUE"""),"台幣 $1500")</f>
        <v>台幣 $1500</v>
      </c>
      <c r="G183" s="26" t="str">
        <f ca="1">IFERROR(__xludf.DUMMYFUNCTION("""COMPUTED_VALUE"""),"")</f>
        <v/>
      </c>
      <c r="H183" s="26" t="str">
        <f ca="1">IFERROR(__xludf.DUMMYFUNCTION("""COMPUTED_VALUE"""),"")</f>
        <v/>
      </c>
      <c r="I183" s="26" t="str">
        <f ca="1">IFERROR(__xludf.DUMMYFUNCTION("""COMPUTED_VALUE"""),"")</f>
        <v/>
      </c>
      <c r="J183" s="26" t="str">
        <f ca="1">IFERROR(__xludf.DUMMYFUNCTION("""COMPUTED_VALUE"""),"")</f>
        <v/>
      </c>
      <c r="K183" s="26" t="str">
        <f ca="1">IFERROR(__xludf.DUMMYFUNCTION("""COMPUTED_VALUE"""),"")</f>
        <v/>
      </c>
      <c r="L183" s="27" t="str">
        <f ca="1">IFERROR(__xludf.DUMMYFUNCTION("""COMPUTED_VALUE"""),"")</f>
        <v/>
      </c>
      <c r="M183" s="26" t="str">
        <f ca="1">IFERROR(__xludf.DUMMYFUNCTION("""COMPUTED_VALUE"""),"")</f>
        <v/>
      </c>
      <c r="N183" s="26" t="str">
        <f ca="1">IFERROR(__xludf.DUMMYFUNCTION("""COMPUTED_VALUE"""),"")</f>
        <v/>
      </c>
      <c r="O183" s="22" t="str">
        <f ca="1">IFERROR(__xludf.DUMMYFUNCTION("""COMPUTED_VALUE"""),"")</f>
        <v/>
      </c>
      <c r="P183" s="22"/>
      <c r="Q183" s="22"/>
      <c r="R183" s="22"/>
      <c r="S183" s="22"/>
      <c r="T183" s="22"/>
      <c r="U183" s="22"/>
      <c r="V183" s="22"/>
      <c r="W183" s="22"/>
      <c r="X183" s="22"/>
      <c r="Y183" s="22"/>
    </row>
    <row r="184" spans="1:25" ht="14.25">
      <c r="A184" s="21" t="str">
        <f ca="1">IFERROR(__xludf.DUMMYFUNCTION("""COMPUTED_VALUE"""),"徐淑香")</f>
        <v>徐淑香</v>
      </c>
      <c r="B184" s="22" t="str">
        <f ca="1">IFERROR(__xludf.DUMMYFUNCTION("""COMPUTED_VALUE"""),"勤")</f>
        <v>勤</v>
      </c>
      <c r="C184" s="22" t="str">
        <f ca="1">IFERROR(__xludf.DUMMYFUNCTION("""COMPUTED_VALUE"""),"台灣")</f>
        <v>台灣</v>
      </c>
      <c r="D184" s="26">
        <f ca="1">IFERROR(__xludf.DUMMYFUNCTION("""COMPUTED_VALUE"""),1)</f>
        <v>1</v>
      </c>
      <c r="E184" s="26">
        <f ca="1">IFERROR(__xludf.DUMMYFUNCTION("""COMPUTED_VALUE"""),2)</f>
        <v>2</v>
      </c>
      <c r="F184" s="28" t="str">
        <f ca="1">IFERROR(__xludf.DUMMYFUNCTION("""COMPUTED_VALUE"""),"台幣 $1500")</f>
        <v>台幣 $1500</v>
      </c>
      <c r="G184" s="26" t="str">
        <f ca="1">IFERROR(__xludf.DUMMYFUNCTION("""COMPUTED_VALUE"""),"")</f>
        <v/>
      </c>
      <c r="H184" s="22"/>
      <c r="I184" s="22"/>
      <c r="J184" s="26">
        <f ca="1">IFERROR(__xludf.DUMMYFUNCTION("""COMPUTED_VALUE"""),0)</f>
        <v>0</v>
      </c>
      <c r="K184" s="26">
        <f ca="1">IFERROR(__xludf.DUMMYFUNCTION("""COMPUTED_VALUE"""),1)</f>
        <v>1</v>
      </c>
      <c r="L184" s="27">
        <f ca="1">IFERROR(__xludf.DUMMYFUNCTION("""COMPUTED_VALUE"""),45958)</f>
        <v>45958</v>
      </c>
      <c r="M184" s="26" t="str">
        <f ca="1">IFERROR(__xludf.DUMMYFUNCTION("""COMPUTED_VALUE"""),"")</f>
        <v/>
      </c>
      <c r="N184" s="26">
        <f ca="1">IFERROR(__xludf.DUMMYFUNCTION("""COMPUTED_VALUE"""),2)</f>
        <v>2</v>
      </c>
      <c r="O184" s="22" t="str">
        <f ca="1">IFERROR(__xludf.DUMMYFUNCTION("""COMPUTED_VALUE"""),"A")</f>
        <v>A</v>
      </c>
      <c r="P184" s="22"/>
      <c r="Q184" s="22"/>
      <c r="R184" s="22"/>
      <c r="S184" s="22"/>
      <c r="T184" s="22"/>
      <c r="U184" s="22"/>
      <c r="V184" s="22"/>
      <c r="W184" s="22"/>
      <c r="X184" s="22"/>
      <c r="Y184" s="22"/>
    </row>
    <row r="185" spans="1:25" ht="14.25">
      <c r="A185" s="21" t="str">
        <f ca="1">IFERROR(__xludf.DUMMYFUNCTION("""COMPUTED_VALUE"""),"曾淑峯")</f>
        <v>曾淑峯</v>
      </c>
      <c r="B185" s="22" t="str">
        <f ca="1">IFERROR(__xludf.DUMMYFUNCTION("""COMPUTED_VALUE"""),"勤")</f>
        <v>勤</v>
      </c>
      <c r="C185" s="22" t="str">
        <f ca="1">IFERROR(__xludf.DUMMYFUNCTION("""COMPUTED_VALUE"""),"台灣")</f>
        <v>台灣</v>
      </c>
      <c r="D185" s="26">
        <f ca="1">IFERROR(__xludf.DUMMYFUNCTION("""COMPUTED_VALUE"""),1)</f>
        <v>1</v>
      </c>
      <c r="E185" s="26" t="str">
        <f ca="1">IFERROR(__xludf.DUMMYFUNCTION("""COMPUTED_VALUE"""),"")</f>
        <v/>
      </c>
      <c r="F185" s="28" t="str">
        <f ca="1">IFERROR(__xludf.DUMMYFUNCTION("""COMPUTED_VALUE"""),"")</f>
        <v/>
      </c>
      <c r="G185" s="26" t="str">
        <f ca="1">IFERROR(__xludf.DUMMYFUNCTION("""COMPUTED_VALUE"""),"")</f>
        <v/>
      </c>
      <c r="H185" s="26" t="str">
        <f ca="1">IFERROR(__xludf.DUMMYFUNCTION("""COMPUTED_VALUE"""),"")</f>
        <v/>
      </c>
      <c r="I185" s="26" t="str">
        <f ca="1">IFERROR(__xludf.DUMMYFUNCTION("""COMPUTED_VALUE"""),"")</f>
        <v/>
      </c>
      <c r="J185" s="26" t="str">
        <f ca="1">IFERROR(__xludf.DUMMYFUNCTION("""COMPUTED_VALUE"""),"")</f>
        <v/>
      </c>
      <c r="K185" s="26" t="str">
        <f ca="1">IFERROR(__xludf.DUMMYFUNCTION("""COMPUTED_VALUE"""),"")</f>
        <v/>
      </c>
      <c r="L185" s="27" t="str">
        <f ca="1">IFERROR(__xludf.DUMMYFUNCTION("""COMPUTED_VALUE"""),"")</f>
        <v/>
      </c>
      <c r="M185" s="26" t="str">
        <f ca="1">IFERROR(__xludf.DUMMYFUNCTION("""COMPUTED_VALUE"""),"")</f>
        <v/>
      </c>
      <c r="N185" s="26" t="str">
        <f ca="1">IFERROR(__xludf.DUMMYFUNCTION("""COMPUTED_VALUE"""),"")</f>
        <v/>
      </c>
      <c r="O185" s="22" t="str">
        <f ca="1">IFERROR(__xludf.DUMMYFUNCTION("""COMPUTED_VALUE"""),"")</f>
        <v/>
      </c>
      <c r="P185" s="22"/>
      <c r="Q185" s="22"/>
      <c r="R185" s="22"/>
      <c r="S185" s="22"/>
      <c r="T185" s="22"/>
      <c r="U185" s="22"/>
      <c r="V185" s="22"/>
      <c r="W185" s="22"/>
      <c r="X185" s="22"/>
      <c r="Y185" s="22"/>
    </row>
    <row r="186" spans="1:25" ht="14.25">
      <c r="A186" s="21" t="str">
        <f ca="1">IFERROR(__xludf.DUMMYFUNCTION("""COMPUTED_VALUE"""),"朱琳")</f>
        <v>朱琳</v>
      </c>
      <c r="B186" s="22" t="str">
        <f ca="1">IFERROR(__xludf.DUMMYFUNCTION("""COMPUTED_VALUE"""),"勤")</f>
        <v>勤</v>
      </c>
      <c r="C186" s="22" t="str">
        <f ca="1">IFERROR(__xludf.DUMMYFUNCTION("""COMPUTED_VALUE"""),"台灣")</f>
        <v>台灣</v>
      </c>
      <c r="D186" s="26">
        <f ca="1">IFERROR(__xludf.DUMMYFUNCTION("""COMPUTED_VALUE"""),1)</f>
        <v>1</v>
      </c>
      <c r="E186" s="26" t="str">
        <f ca="1">IFERROR(__xludf.DUMMYFUNCTION("""COMPUTED_VALUE"""),"")</f>
        <v/>
      </c>
      <c r="F186" s="28" t="str">
        <f ca="1">IFERROR(__xludf.DUMMYFUNCTION("""COMPUTED_VALUE"""),"")</f>
        <v/>
      </c>
      <c r="G186" s="26" t="str">
        <f ca="1">IFERROR(__xludf.DUMMYFUNCTION("""COMPUTED_VALUE"""),"")</f>
        <v/>
      </c>
      <c r="H186" s="26">
        <f ca="1">IFERROR(__xludf.DUMMYFUNCTION("""COMPUTED_VALUE"""),1)</f>
        <v>1</v>
      </c>
      <c r="I186" s="26" t="str">
        <f ca="1">IFERROR(__xludf.DUMMYFUNCTION("""COMPUTED_VALUE"""),"B")</f>
        <v>B</v>
      </c>
      <c r="J186" s="26" t="str">
        <f ca="1">IFERROR(__xludf.DUMMYFUNCTION("""COMPUTED_VALUE"""),"")</f>
        <v/>
      </c>
      <c r="K186" s="26" t="str">
        <f ca="1">IFERROR(__xludf.DUMMYFUNCTION("""COMPUTED_VALUE"""),"")</f>
        <v/>
      </c>
      <c r="L186" s="27" t="str">
        <f ca="1">IFERROR(__xludf.DUMMYFUNCTION("""COMPUTED_VALUE"""),"")</f>
        <v/>
      </c>
      <c r="M186" s="26">
        <f ca="1">IFERROR(__xludf.DUMMYFUNCTION("""COMPUTED_VALUE"""),1)</f>
        <v>1</v>
      </c>
      <c r="N186" s="26" t="str">
        <f ca="1">IFERROR(__xludf.DUMMYFUNCTION("""COMPUTED_VALUE"""),"")</f>
        <v/>
      </c>
      <c r="O186" s="22" t="str">
        <f ca="1">IFERROR(__xludf.DUMMYFUNCTION("""COMPUTED_VALUE"""),"")</f>
        <v/>
      </c>
      <c r="P186" s="22"/>
      <c r="Q186" s="22"/>
      <c r="R186" s="22"/>
      <c r="S186" s="22"/>
      <c r="T186" s="22"/>
      <c r="U186" s="22"/>
      <c r="V186" s="22"/>
      <c r="W186" s="22"/>
      <c r="X186" s="22"/>
      <c r="Y186" s="22"/>
    </row>
    <row r="187" spans="1:25" ht="14.25">
      <c r="A187" s="21" t="str">
        <f ca="1">IFERROR(__xludf.DUMMYFUNCTION("""COMPUTED_VALUE"""),"李冬齡")</f>
        <v>李冬齡</v>
      </c>
      <c r="B187" s="22" t="str">
        <f ca="1">IFERROR(__xludf.DUMMYFUNCTION("""COMPUTED_VALUE"""),"勤")</f>
        <v>勤</v>
      </c>
      <c r="C187" s="22" t="str">
        <f ca="1">IFERROR(__xludf.DUMMYFUNCTION("""COMPUTED_VALUE"""),"台灣")</f>
        <v>台灣</v>
      </c>
      <c r="D187" s="26">
        <f ca="1">IFERROR(__xludf.DUMMYFUNCTION("""COMPUTED_VALUE"""),1)</f>
        <v>1</v>
      </c>
      <c r="E187" s="26" t="str">
        <f ca="1">IFERROR(__xludf.DUMMYFUNCTION("""COMPUTED_VALUE"""),"")</f>
        <v/>
      </c>
      <c r="F187" s="28" t="str">
        <f ca="1">IFERROR(__xludf.DUMMYFUNCTION("""COMPUTED_VALUE"""),"")</f>
        <v/>
      </c>
      <c r="G187" s="26" t="str">
        <f ca="1">IFERROR(__xludf.DUMMYFUNCTION("""COMPUTED_VALUE"""),"")</f>
        <v/>
      </c>
      <c r="H187" s="26" t="str">
        <f ca="1">IFERROR(__xludf.DUMMYFUNCTION("""COMPUTED_VALUE"""),"")</f>
        <v/>
      </c>
      <c r="I187" s="26" t="str">
        <f ca="1">IFERROR(__xludf.DUMMYFUNCTION("""COMPUTED_VALUE"""),"")</f>
        <v/>
      </c>
      <c r="J187" s="26" t="str">
        <f ca="1">IFERROR(__xludf.DUMMYFUNCTION("""COMPUTED_VALUE"""),"")</f>
        <v/>
      </c>
      <c r="K187" s="26" t="str">
        <f ca="1">IFERROR(__xludf.DUMMYFUNCTION("""COMPUTED_VALUE"""),"")</f>
        <v/>
      </c>
      <c r="L187" s="27" t="str">
        <f ca="1">IFERROR(__xludf.DUMMYFUNCTION("""COMPUTED_VALUE"""),"")</f>
        <v/>
      </c>
      <c r="M187" s="26" t="str">
        <f ca="1">IFERROR(__xludf.DUMMYFUNCTION("""COMPUTED_VALUE"""),"")</f>
        <v/>
      </c>
      <c r="N187" s="26" t="str">
        <f ca="1">IFERROR(__xludf.DUMMYFUNCTION("""COMPUTED_VALUE"""),"")</f>
        <v/>
      </c>
      <c r="O187" s="22" t="str">
        <f ca="1">IFERROR(__xludf.DUMMYFUNCTION("""COMPUTED_VALUE"""),"")</f>
        <v/>
      </c>
      <c r="P187" s="22"/>
      <c r="Q187" s="22"/>
      <c r="R187" s="22"/>
      <c r="S187" s="22"/>
      <c r="T187" s="22"/>
      <c r="U187" s="22"/>
      <c r="V187" s="22"/>
      <c r="W187" s="22"/>
      <c r="X187" s="22"/>
      <c r="Y187" s="22"/>
    </row>
    <row r="188" spans="1:25" ht="14.25">
      <c r="A188" s="21" t="str">
        <f ca="1">IFERROR(__xludf.DUMMYFUNCTION("""COMPUTED_VALUE"""),"林月梅")</f>
        <v>林月梅</v>
      </c>
      <c r="B188" s="22" t="str">
        <f ca="1">IFERROR(__xludf.DUMMYFUNCTION("""COMPUTED_VALUE"""),"勤")</f>
        <v>勤</v>
      </c>
      <c r="C188" s="22" t="str">
        <f ca="1">IFERROR(__xludf.DUMMYFUNCTION("""COMPUTED_VALUE"""),"美國")</f>
        <v>美國</v>
      </c>
      <c r="D188" s="26">
        <f ca="1">IFERROR(__xludf.DUMMYFUNCTION("""COMPUTED_VALUE"""),2)</f>
        <v>2</v>
      </c>
      <c r="E188" s="26">
        <f ca="1">IFERROR(__xludf.DUMMYFUNCTION("""COMPUTED_VALUE"""),2)</f>
        <v>2</v>
      </c>
      <c r="F188" s="28" t="str">
        <f ca="1">IFERROR(__xludf.DUMMYFUNCTION("""COMPUTED_VALUE"""),"美金 $50")</f>
        <v>美金 $50</v>
      </c>
      <c r="G188" s="26" t="str">
        <f ca="1">IFERROR(__xludf.DUMMYFUNCTION("""COMPUTED_VALUE"""),"")</f>
        <v/>
      </c>
      <c r="H188" s="26" t="str">
        <f ca="1">IFERROR(__xludf.DUMMYFUNCTION("""COMPUTED_VALUE"""),"")</f>
        <v/>
      </c>
      <c r="I188" s="26" t="str">
        <f ca="1">IFERROR(__xludf.DUMMYFUNCTION("""COMPUTED_VALUE"""),"")</f>
        <v/>
      </c>
      <c r="J188" s="26" t="str">
        <f ca="1">IFERROR(__xludf.DUMMYFUNCTION("""COMPUTED_VALUE"""),"")</f>
        <v/>
      </c>
      <c r="K188" s="26" t="str">
        <f ca="1">IFERROR(__xludf.DUMMYFUNCTION("""COMPUTED_VALUE"""),"")</f>
        <v/>
      </c>
      <c r="L188" s="27" t="str">
        <f ca="1">IFERROR(__xludf.DUMMYFUNCTION("""COMPUTED_VALUE"""),"")</f>
        <v/>
      </c>
      <c r="M188" s="26" t="str">
        <f ca="1">IFERROR(__xludf.DUMMYFUNCTION("""COMPUTED_VALUE"""),"")</f>
        <v/>
      </c>
      <c r="N188" s="26">
        <f ca="1">IFERROR(__xludf.DUMMYFUNCTION("""COMPUTED_VALUE"""),2)</f>
        <v>2</v>
      </c>
      <c r="O188" s="22" t="str">
        <f ca="1">IFERROR(__xludf.DUMMYFUNCTION("""COMPUTED_VALUE"""),"C")</f>
        <v>C</v>
      </c>
      <c r="P188" s="22"/>
      <c r="Q188" s="22"/>
      <c r="R188" s="22"/>
      <c r="S188" s="22"/>
      <c r="T188" s="22"/>
      <c r="U188" s="22"/>
      <c r="V188" s="22"/>
      <c r="W188" s="22"/>
      <c r="X188" s="22"/>
      <c r="Y188" s="22"/>
    </row>
    <row r="189" spans="1:25" ht="14.25">
      <c r="A189" s="21" t="str">
        <f ca="1">IFERROR(__xludf.DUMMYFUNCTION("""COMPUTED_VALUE"""),"林菁菁")</f>
        <v>林菁菁</v>
      </c>
      <c r="B189" s="22" t="str">
        <f ca="1">IFERROR(__xludf.DUMMYFUNCTION("""COMPUTED_VALUE"""),"勤")</f>
        <v>勤</v>
      </c>
      <c r="C189" s="22" t="str">
        <f ca="1">IFERROR(__xludf.DUMMYFUNCTION("""COMPUTED_VALUE"""),"美國")</f>
        <v>美國</v>
      </c>
      <c r="D189" s="26">
        <f ca="1">IFERROR(__xludf.DUMMYFUNCTION("""COMPUTED_VALUE"""),2)</f>
        <v>2</v>
      </c>
      <c r="E189" s="26" t="str">
        <f ca="1">IFERROR(__xludf.DUMMYFUNCTION("""COMPUTED_VALUE"""),"")</f>
        <v/>
      </c>
      <c r="F189" s="28" t="str">
        <f ca="1">IFERROR(__xludf.DUMMYFUNCTION("""COMPUTED_VALUE"""),"")</f>
        <v/>
      </c>
      <c r="G189" s="26" t="str">
        <f ca="1">IFERROR(__xludf.DUMMYFUNCTION("""COMPUTED_VALUE"""),"")</f>
        <v/>
      </c>
      <c r="H189" s="26" t="str">
        <f ca="1">IFERROR(__xludf.DUMMYFUNCTION("""COMPUTED_VALUE"""),"")</f>
        <v/>
      </c>
      <c r="I189" s="26" t="str">
        <f ca="1">IFERROR(__xludf.DUMMYFUNCTION("""COMPUTED_VALUE"""),"")</f>
        <v/>
      </c>
      <c r="J189" s="26" t="str">
        <f ca="1">IFERROR(__xludf.DUMMYFUNCTION("""COMPUTED_VALUE"""),"")</f>
        <v/>
      </c>
      <c r="K189" s="26" t="str">
        <f ca="1">IFERROR(__xludf.DUMMYFUNCTION("""COMPUTED_VALUE"""),"")</f>
        <v/>
      </c>
      <c r="L189" s="27" t="str">
        <f ca="1">IFERROR(__xludf.DUMMYFUNCTION("""COMPUTED_VALUE"""),"")</f>
        <v/>
      </c>
      <c r="M189" s="26" t="str">
        <f ca="1">IFERROR(__xludf.DUMMYFUNCTION("""COMPUTED_VALUE"""),"")</f>
        <v/>
      </c>
      <c r="N189" s="26" t="str">
        <f ca="1">IFERROR(__xludf.DUMMYFUNCTION("""COMPUTED_VALUE"""),"")</f>
        <v/>
      </c>
      <c r="O189" s="22" t="str">
        <f ca="1">IFERROR(__xludf.DUMMYFUNCTION("""COMPUTED_VALUE"""),"")</f>
        <v/>
      </c>
      <c r="P189" s="22"/>
      <c r="Q189" s="22"/>
      <c r="R189" s="22"/>
      <c r="S189" s="22"/>
      <c r="T189" s="22"/>
      <c r="U189" s="22"/>
      <c r="V189" s="22"/>
      <c r="W189" s="22"/>
      <c r="X189" s="22"/>
      <c r="Y189" s="22"/>
    </row>
    <row r="190" spans="1:25" ht="14.25">
      <c r="A190" s="21" t="str">
        <f ca="1">IFERROR(__xludf.DUMMYFUNCTION("""COMPUTED_VALUE"""),"潘惠如")</f>
        <v>潘惠如</v>
      </c>
      <c r="B190" s="22" t="str">
        <f ca="1">IFERROR(__xludf.DUMMYFUNCTION("""COMPUTED_VALUE"""),"勤")</f>
        <v>勤</v>
      </c>
      <c r="C190" s="22" t="str">
        <f ca="1">IFERROR(__xludf.DUMMYFUNCTION("""COMPUTED_VALUE"""),"台灣")</f>
        <v>台灣</v>
      </c>
      <c r="D190" s="26">
        <f ca="1">IFERROR(__xludf.DUMMYFUNCTION("""COMPUTED_VALUE"""),1)</f>
        <v>1</v>
      </c>
      <c r="E190" s="26">
        <f ca="1">IFERROR(__xludf.DUMMYFUNCTION("""COMPUTED_VALUE"""),1)</f>
        <v>1</v>
      </c>
      <c r="F190" s="28" t="str">
        <f ca="1">IFERROR(__xludf.DUMMYFUNCTION("""COMPUTED_VALUE"""),"台幣 $750")</f>
        <v>台幣 $750</v>
      </c>
      <c r="G190" s="26" t="str">
        <f ca="1">IFERROR(__xludf.DUMMYFUNCTION("""COMPUTED_VALUE"""),"")</f>
        <v/>
      </c>
      <c r="H190" s="26" t="str">
        <f ca="1">IFERROR(__xludf.DUMMYFUNCTION("""COMPUTED_VALUE"""),"")</f>
        <v/>
      </c>
      <c r="I190" s="26" t="str">
        <f ca="1">IFERROR(__xludf.DUMMYFUNCTION("""COMPUTED_VALUE"""),"")</f>
        <v/>
      </c>
      <c r="J190" s="26" t="str">
        <f ca="1">IFERROR(__xludf.DUMMYFUNCTION("""COMPUTED_VALUE"""),"")</f>
        <v/>
      </c>
      <c r="K190" s="26" t="str">
        <f ca="1">IFERROR(__xludf.DUMMYFUNCTION("""COMPUTED_VALUE"""),"")</f>
        <v/>
      </c>
      <c r="L190" s="27" t="str">
        <f ca="1">IFERROR(__xludf.DUMMYFUNCTION("""COMPUTED_VALUE"""),"")</f>
        <v/>
      </c>
      <c r="M190" s="26" t="str">
        <f ca="1">IFERROR(__xludf.DUMMYFUNCTION("""COMPUTED_VALUE"""),"")</f>
        <v/>
      </c>
      <c r="N190" s="26" t="str">
        <f ca="1">IFERROR(__xludf.DUMMYFUNCTION("""COMPUTED_VALUE"""),"")</f>
        <v/>
      </c>
      <c r="O190" s="22" t="str">
        <f ca="1">IFERROR(__xludf.DUMMYFUNCTION("""COMPUTED_VALUE"""),"")</f>
        <v/>
      </c>
      <c r="P190" s="22"/>
      <c r="Q190" s="22"/>
      <c r="R190" s="22"/>
      <c r="S190" s="22"/>
      <c r="T190" s="22"/>
      <c r="U190" s="22"/>
      <c r="V190" s="22"/>
      <c r="W190" s="22"/>
      <c r="X190" s="22"/>
      <c r="Y190" s="22"/>
    </row>
    <row r="191" spans="1:25" ht="14.25">
      <c r="A191" s="21" t="str">
        <f ca="1">IFERROR(__xludf.DUMMYFUNCTION("""COMPUTED_VALUE"""),"葉蘭芝")</f>
        <v>葉蘭芝</v>
      </c>
      <c r="B191" s="22" t="str">
        <f ca="1">IFERROR(__xludf.DUMMYFUNCTION("""COMPUTED_VALUE"""),"勤")</f>
        <v>勤</v>
      </c>
      <c r="C191" s="22" t="str">
        <f ca="1">IFERROR(__xludf.DUMMYFUNCTION("""COMPUTED_VALUE"""),"台灣")</f>
        <v>台灣</v>
      </c>
      <c r="D191" s="26">
        <f ca="1">IFERROR(__xludf.DUMMYFUNCTION("""COMPUTED_VALUE"""),1)</f>
        <v>1</v>
      </c>
      <c r="E191" s="26">
        <f ca="1">IFERROR(__xludf.DUMMYFUNCTION("""COMPUTED_VALUE"""),2)</f>
        <v>2</v>
      </c>
      <c r="F191" s="28" t="str">
        <f ca="1">IFERROR(__xludf.DUMMYFUNCTION("""COMPUTED_VALUE"""),"台幣 $1500")</f>
        <v>台幣 $1500</v>
      </c>
      <c r="G191" s="26" t="str">
        <f ca="1">IFERROR(__xludf.DUMMYFUNCTION("""COMPUTED_VALUE"""),"")</f>
        <v/>
      </c>
      <c r="H191" s="26" t="str">
        <f ca="1">IFERROR(__xludf.DUMMYFUNCTION("""COMPUTED_VALUE"""),"")</f>
        <v/>
      </c>
      <c r="I191" s="26" t="str">
        <f ca="1">IFERROR(__xludf.DUMMYFUNCTION("""COMPUTED_VALUE"""),"")</f>
        <v/>
      </c>
      <c r="J191" s="26" t="str">
        <f ca="1">IFERROR(__xludf.DUMMYFUNCTION("""COMPUTED_VALUE"""),"")</f>
        <v/>
      </c>
      <c r="K191" s="26" t="str">
        <f ca="1">IFERROR(__xludf.DUMMYFUNCTION("""COMPUTED_VALUE"""),"")</f>
        <v/>
      </c>
      <c r="L191" s="27" t="str">
        <f ca="1">IFERROR(__xludf.DUMMYFUNCTION("""COMPUTED_VALUE"""),"")</f>
        <v/>
      </c>
      <c r="M191" s="26" t="str">
        <f ca="1">IFERROR(__xludf.DUMMYFUNCTION("""COMPUTED_VALUE"""),"")</f>
        <v/>
      </c>
      <c r="N191" s="26" t="str">
        <f ca="1">IFERROR(__xludf.DUMMYFUNCTION("""COMPUTED_VALUE"""),"")</f>
        <v/>
      </c>
      <c r="O191" s="22" t="str">
        <f ca="1">IFERROR(__xludf.DUMMYFUNCTION("""COMPUTED_VALUE"""),"")</f>
        <v/>
      </c>
      <c r="P191" s="22"/>
      <c r="Q191" s="22"/>
      <c r="R191" s="22"/>
      <c r="S191" s="22"/>
      <c r="T191" s="22"/>
      <c r="U191" s="22"/>
      <c r="V191" s="22"/>
      <c r="W191" s="22"/>
      <c r="X191" s="22"/>
      <c r="Y191" s="22"/>
    </row>
    <row r="192" spans="1:25" ht="14.25">
      <c r="A192" s="21" t="str">
        <f ca="1">IFERROR(__xludf.DUMMYFUNCTION("""COMPUTED_VALUE"""),"鄧徵容")</f>
        <v>鄧徵容</v>
      </c>
      <c r="B192" s="22" t="str">
        <f ca="1">IFERROR(__xludf.DUMMYFUNCTION("""COMPUTED_VALUE"""),"勤")</f>
        <v>勤</v>
      </c>
      <c r="C192" s="22" t="str">
        <f ca="1">IFERROR(__xludf.DUMMYFUNCTION("""COMPUTED_VALUE"""),"台灣")</f>
        <v>台灣</v>
      </c>
      <c r="D192" s="26">
        <f ca="1">IFERROR(__xludf.DUMMYFUNCTION("""COMPUTED_VALUE"""),2)</f>
        <v>2</v>
      </c>
      <c r="E192" s="26">
        <f ca="1">IFERROR(__xludf.DUMMYFUNCTION("""COMPUTED_VALUE"""),5)</f>
        <v>5</v>
      </c>
      <c r="F192" s="28" t="str">
        <f ca="1">IFERROR(__xludf.DUMMYFUNCTION("""COMPUTED_VALUE"""),"台幣 $3020")</f>
        <v>台幣 $3020</v>
      </c>
      <c r="G192" s="26">
        <f ca="1">IFERROR(__xludf.DUMMYFUNCTION("""COMPUTED_VALUE"""),1)</f>
        <v>1</v>
      </c>
      <c r="H192" s="26" t="str">
        <f ca="1">IFERROR(__xludf.DUMMYFUNCTION("""COMPUTED_VALUE"""),"")</f>
        <v/>
      </c>
      <c r="I192" s="26" t="str">
        <f ca="1">IFERROR(__xludf.DUMMYFUNCTION("""COMPUTED_VALUE"""),"")</f>
        <v/>
      </c>
      <c r="J192" s="26" t="str">
        <f ca="1">IFERROR(__xludf.DUMMYFUNCTION("""COMPUTED_VALUE"""),"")</f>
        <v/>
      </c>
      <c r="K192" s="26" t="str">
        <f ca="1">IFERROR(__xludf.DUMMYFUNCTION("""COMPUTED_VALUE"""),"")</f>
        <v/>
      </c>
      <c r="L192" s="27" t="str">
        <f ca="1">IFERROR(__xludf.DUMMYFUNCTION("""COMPUTED_VALUE"""),"")</f>
        <v/>
      </c>
      <c r="M192" s="26" t="str">
        <f ca="1">IFERROR(__xludf.DUMMYFUNCTION("""COMPUTED_VALUE"""),"")</f>
        <v/>
      </c>
      <c r="N192" s="26">
        <f ca="1">IFERROR(__xludf.DUMMYFUNCTION("""COMPUTED_VALUE"""),2)</f>
        <v>2</v>
      </c>
      <c r="O192" s="22" t="str">
        <f ca="1">IFERROR(__xludf.DUMMYFUNCTION("""COMPUTED_VALUE"""),"K")</f>
        <v>K</v>
      </c>
      <c r="P192" s="22"/>
      <c r="Q192" s="22"/>
      <c r="R192" s="22"/>
      <c r="S192" s="22"/>
      <c r="T192" s="22"/>
      <c r="U192" s="22"/>
      <c r="V192" s="22"/>
      <c r="W192" s="22"/>
      <c r="X192" s="22"/>
      <c r="Y192" s="22"/>
    </row>
    <row r="193" spans="1:25" ht="14.25">
      <c r="A193" s="21" t="str">
        <f ca="1">IFERROR(__xludf.DUMMYFUNCTION("""COMPUTED_VALUE"""),"陳佳涓")</f>
        <v>陳佳涓</v>
      </c>
      <c r="B193" s="22" t="str">
        <f ca="1">IFERROR(__xludf.DUMMYFUNCTION("""COMPUTED_VALUE"""),"勤")</f>
        <v>勤</v>
      </c>
      <c r="C193" s="22" t="str">
        <f ca="1">IFERROR(__xludf.DUMMYFUNCTION("""COMPUTED_VALUE"""),"台灣")</f>
        <v>台灣</v>
      </c>
      <c r="D193" s="26">
        <f ca="1">IFERROR(__xludf.DUMMYFUNCTION("""COMPUTED_VALUE"""),1)</f>
        <v>1</v>
      </c>
      <c r="E193" s="26" t="str">
        <f ca="1">IFERROR(__xludf.DUMMYFUNCTION("""COMPUTED_VALUE"""),"")</f>
        <v/>
      </c>
      <c r="F193" s="28" t="str">
        <f ca="1">IFERROR(__xludf.DUMMYFUNCTION("""COMPUTED_VALUE"""),"")</f>
        <v/>
      </c>
      <c r="G193" s="26" t="str">
        <f ca="1">IFERROR(__xludf.DUMMYFUNCTION("""COMPUTED_VALUE"""),"")</f>
        <v/>
      </c>
      <c r="H193" s="26" t="str">
        <f ca="1">IFERROR(__xludf.DUMMYFUNCTION("""COMPUTED_VALUE"""),"")</f>
        <v/>
      </c>
      <c r="I193" s="26" t="str">
        <f ca="1">IFERROR(__xludf.DUMMYFUNCTION("""COMPUTED_VALUE"""),"")</f>
        <v/>
      </c>
      <c r="J193" s="26" t="str">
        <f ca="1">IFERROR(__xludf.DUMMYFUNCTION("""COMPUTED_VALUE"""),"")</f>
        <v/>
      </c>
      <c r="K193" s="26" t="str">
        <f ca="1">IFERROR(__xludf.DUMMYFUNCTION("""COMPUTED_VALUE"""),"")</f>
        <v/>
      </c>
      <c r="L193" s="27" t="str">
        <f ca="1">IFERROR(__xludf.DUMMYFUNCTION("""COMPUTED_VALUE"""),"")</f>
        <v/>
      </c>
      <c r="M193" s="26" t="str">
        <f ca="1">IFERROR(__xludf.DUMMYFUNCTION("""COMPUTED_VALUE"""),"")</f>
        <v/>
      </c>
      <c r="N193" s="26" t="str">
        <f ca="1">IFERROR(__xludf.DUMMYFUNCTION("""COMPUTED_VALUE"""),"")</f>
        <v/>
      </c>
      <c r="O193" s="22" t="str">
        <f ca="1">IFERROR(__xludf.DUMMYFUNCTION("""COMPUTED_VALUE"""),"")</f>
        <v/>
      </c>
      <c r="P193" s="22"/>
      <c r="Q193" s="22"/>
      <c r="R193" s="22"/>
      <c r="S193" s="22"/>
      <c r="T193" s="22"/>
      <c r="U193" s="22"/>
      <c r="V193" s="22"/>
      <c r="W193" s="22"/>
      <c r="X193" s="22"/>
      <c r="Y193" s="22"/>
    </row>
    <row r="194" spans="1:25" ht="14.25">
      <c r="A194" s="21" t="str">
        <f ca="1">IFERROR(__xludf.DUMMYFUNCTION("""COMPUTED_VALUE"""),"陳瑞懿")</f>
        <v>陳瑞懿</v>
      </c>
      <c r="B194" s="22" t="str">
        <f ca="1">IFERROR(__xludf.DUMMYFUNCTION("""COMPUTED_VALUE"""),"勤")</f>
        <v>勤</v>
      </c>
      <c r="C194" s="22" t="str">
        <f ca="1">IFERROR(__xludf.DUMMYFUNCTION("""COMPUTED_VALUE"""),"台灣")</f>
        <v>台灣</v>
      </c>
      <c r="D194" s="26">
        <f ca="1">IFERROR(__xludf.DUMMYFUNCTION("""COMPUTED_VALUE"""),1)</f>
        <v>1</v>
      </c>
      <c r="E194" s="26" t="str">
        <f ca="1">IFERROR(__xludf.DUMMYFUNCTION("""COMPUTED_VALUE"""),"")</f>
        <v/>
      </c>
      <c r="F194" s="28" t="str">
        <f ca="1">IFERROR(__xludf.DUMMYFUNCTION("""COMPUTED_VALUE"""),"")</f>
        <v/>
      </c>
      <c r="G194" s="26" t="str">
        <f ca="1">IFERROR(__xludf.DUMMYFUNCTION("""COMPUTED_VALUE"""),"")</f>
        <v/>
      </c>
      <c r="H194" s="26" t="str">
        <f ca="1">IFERROR(__xludf.DUMMYFUNCTION("""COMPUTED_VALUE"""),"")</f>
        <v/>
      </c>
      <c r="I194" s="26" t="str">
        <f ca="1">IFERROR(__xludf.DUMMYFUNCTION("""COMPUTED_VALUE"""),"")</f>
        <v/>
      </c>
      <c r="J194" s="26" t="str">
        <f ca="1">IFERROR(__xludf.DUMMYFUNCTION("""COMPUTED_VALUE"""),"")</f>
        <v/>
      </c>
      <c r="K194" s="26" t="str">
        <f ca="1">IFERROR(__xludf.DUMMYFUNCTION("""COMPUTED_VALUE"""),"")</f>
        <v/>
      </c>
      <c r="L194" s="27" t="str">
        <f ca="1">IFERROR(__xludf.DUMMYFUNCTION("""COMPUTED_VALUE"""),"")</f>
        <v/>
      </c>
      <c r="M194" s="26" t="str">
        <f ca="1">IFERROR(__xludf.DUMMYFUNCTION("""COMPUTED_VALUE"""),"")</f>
        <v/>
      </c>
      <c r="N194" s="26" t="str">
        <f ca="1">IFERROR(__xludf.DUMMYFUNCTION("""COMPUTED_VALUE"""),"")</f>
        <v/>
      </c>
      <c r="O194" s="22" t="str">
        <f ca="1">IFERROR(__xludf.DUMMYFUNCTION("""COMPUTED_VALUE"""),"")</f>
        <v/>
      </c>
      <c r="P194" s="22"/>
      <c r="Q194" s="22"/>
      <c r="R194" s="22"/>
      <c r="S194" s="22"/>
      <c r="T194" s="22"/>
      <c r="U194" s="22"/>
      <c r="V194" s="22"/>
      <c r="W194" s="22"/>
      <c r="X194" s="22"/>
      <c r="Y194" s="22"/>
    </row>
    <row r="195" spans="1:25" ht="14.25">
      <c r="A195" s="21" t="str">
        <f ca="1">IFERROR(__xludf.DUMMYFUNCTION("""COMPUTED_VALUE"""),"陳秋蓉")</f>
        <v>陳秋蓉</v>
      </c>
      <c r="B195" s="22" t="str">
        <f ca="1">IFERROR(__xludf.DUMMYFUNCTION("""COMPUTED_VALUE"""),"勤")</f>
        <v>勤</v>
      </c>
      <c r="C195" s="22" t="str">
        <f ca="1">IFERROR(__xludf.DUMMYFUNCTION("""COMPUTED_VALUE"""),"台灣")</f>
        <v>台灣</v>
      </c>
      <c r="D195" s="26">
        <f ca="1">IFERROR(__xludf.DUMMYFUNCTION("""COMPUTED_VALUE"""),1)</f>
        <v>1</v>
      </c>
      <c r="E195" s="26" t="str">
        <f ca="1">IFERROR(__xludf.DUMMYFUNCTION("""COMPUTED_VALUE"""),"")</f>
        <v/>
      </c>
      <c r="F195" s="28" t="str">
        <f ca="1">IFERROR(__xludf.DUMMYFUNCTION("""COMPUTED_VALUE"""),"")</f>
        <v/>
      </c>
      <c r="G195" s="26" t="str">
        <f ca="1">IFERROR(__xludf.DUMMYFUNCTION("""COMPUTED_VALUE"""),"")</f>
        <v/>
      </c>
      <c r="H195" s="26" t="str">
        <f ca="1">IFERROR(__xludf.DUMMYFUNCTION("""COMPUTED_VALUE"""),"")</f>
        <v/>
      </c>
      <c r="I195" s="26" t="str">
        <f ca="1">IFERROR(__xludf.DUMMYFUNCTION("""COMPUTED_VALUE"""),"")</f>
        <v/>
      </c>
      <c r="J195" s="26" t="str">
        <f ca="1">IFERROR(__xludf.DUMMYFUNCTION("""COMPUTED_VALUE"""),"")</f>
        <v/>
      </c>
      <c r="K195" s="26" t="str">
        <f ca="1">IFERROR(__xludf.DUMMYFUNCTION("""COMPUTED_VALUE"""),"")</f>
        <v/>
      </c>
      <c r="L195" s="27" t="str">
        <f ca="1">IFERROR(__xludf.DUMMYFUNCTION("""COMPUTED_VALUE"""),"")</f>
        <v/>
      </c>
      <c r="M195" s="26" t="str">
        <f ca="1">IFERROR(__xludf.DUMMYFUNCTION("""COMPUTED_VALUE"""),"")</f>
        <v/>
      </c>
      <c r="N195" s="26" t="str">
        <f ca="1">IFERROR(__xludf.DUMMYFUNCTION("""COMPUTED_VALUE"""),"")</f>
        <v/>
      </c>
      <c r="O195" s="22" t="str">
        <f ca="1">IFERROR(__xludf.DUMMYFUNCTION("""COMPUTED_VALUE"""),"")</f>
        <v/>
      </c>
      <c r="P195" s="22"/>
      <c r="Q195" s="22"/>
      <c r="R195" s="22"/>
      <c r="S195" s="22"/>
      <c r="T195" s="22"/>
      <c r="U195" s="22"/>
      <c r="V195" s="22"/>
      <c r="W195" s="22"/>
      <c r="X195" s="22"/>
      <c r="Y195" s="22"/>
    </row>
    <row r="196" spans="1:25" ht="14.25">
      <c r="A196" s="21" t="str">
        <f ca="1">IFERROR(__xludf.DUMMYFUNCTION("""COMPUTED_VALUE"""),"龎怡")</f>
        <v>龎怡</v>
      </c>
      <c r="B196" s="22" t="str">
        <f ca="1">IFERROR(__xludf.DUMMYFUNCTION("""COMPUTED_VALUE"""),"勤")</f>
        <v>勤</v>
      </c>
      <c r="C196" s="22" t="str">
        <f ca="1">IFERROR(__xludf.DUMMYFUNCTION("""COMPUTED_VALUE"""),"台灣")</f>
        <v>台灣</v>
      </c>
      <c r="D196" s="26">
        <f ca="1">IFERROR(__xludf.DUMMYFUNCTION("""COMPUTED_VALUE"""),1)</f>
        <v>1</v>
      </c>
      <c r="E196" s="26" t="str">
        <f ca="1">IFERROR(__xludf.DUMMYFUNCTION("""COMPUTED_VALUE"""),"")</f>
        <v/>
      </c>
      <c r="F196" s="28" t="str">
        <f ca="1">IFERROR(__xludf.DUMMYFUNCTION("""COMPUTED_VALUE"""),"")</f>
        <v/>
      </c>
      <c r="G196" s="26" t="str">
        <f ca="1">IFERROR(__xludf.DUMMYFUNCTION("""COMPUTED_VALUE"""),"")</f>
        <v/>
      </c>
      <c r="H196" s="26" t="str">
        <f ca="1">IFERROR(__xludf.DUMMYFUNCTION("""COMPUTED_VALUE"""),"")</f>
        <v/>
      </c>
      <c r="I196" s="26" t="str">
        <f ca="1">IFERROR(__xludf.DUMMYFUNCTION("""COMPUTED_VALUE"""),"")</f>
        <v/>
      </c>
      <c r="J196" s="26" t="str">
        <f ca="1">IFERROR(__xludf.DUMMYFUNCTION("""COMPUTED_VALUE"""),"")</f>
        <v/>
      </c>
      <c r="K196" s="26" t="str">
        <f ca="1">IFERROR(__xludf.DUMMYFUNCTION("""COMPUTED_VALUE"""),"")</f>
        <v/>
      </c>
      <c r="L196" s="27" t="str">
        <f ca="1">IFERROR(__xludf.DUMMYFUNCTION("""COMPUTED_VALUE"""),"")</f>
        <v/>
      </c>
      <c r="M196" s="26" t="str">
        <f ca="1">IFERROR(__xludf.DUMMYFUNCTION("""COMPUTED_VALUE"""),"")</f>
        <v/>
      </c>
      <c r="N196" s="26" t="str">
        <f ca="1">IFERROR(__xludf.DUMMYFUNCTION("""COMPUTED_VALUE"""),"")</f>
        <v/>
      </c>
      <c r="O196" s="22" t="str">
        <f ca="1">IFERROR(__xludf.DUMMYFUNCTION("""COMPUTED_VALUE"""),"")</f>
        <v/>
      </c>
      <c r="P196" s="22"/>
      <c r="Q196" s="22"/>
      <c r="R196" s="22"/>
      <c r="S196" s="22"/>
      <c r="T196" s="22"/>
      <c r="U196" s="22"/>
      <c r="V196" s="22"/>
      <c r="W196" s="22"/>
      <c r="X196" s="22"/>
      <c r="Y196" s="22"/>
    </row>
    <row r="197" spans="1:25" ht="14.25">
      <c r="A197" s="21" t="str">
        <f ca="1">IFERROR(__xludf.DUMMYFUNCTION("""COMPUTED_VALUE"""),"史美晶")</f>
        <v>史美晶</v>
      </c>
      <c r="B197" s="22" t="str">
        <f ca="1">IFERROR(__xludf.DUMMYFUNCTION("""COMPUTED_VALUE"""),"毅")</f>
        <v>毅</v>
      </c>
      <c r="C197" s="22" t="str">
        <f ca="1">IFERROR(__xludf.DUMMYFUNCTION("""COMPUTED_VALUE"""),"台灣")</f>
        <v>台灣</v>
      </c>
      <c r="D197" s="26">
        <f ca="1">IFERROR(__xludf.DUMMYFUNCTION("""COMPUTED_VALUE"""),1)</f>
        <v>1</v>
      </c>
      <c r="E197" s="26">
        <f ca="1">IFERROR(__xludf.DUMMYFUNCTION("""COMPUTED_VALUE"""),1)</f>
        <v>1</v>
      </c>
      <c r="F197" s="28" t="str">
        <f ca="1">IFERROR(__xludf.DUMMYFUNCTION("""COMPUTED_VALUE"""),"台幣 $750")</f>
        <v>台幣 $750</v>
      </c>
      <c r="G197" s="26">
        <f ca="1">IFERROR(__xludf.DUMMYFUNCTION("""COMPUTED_VALUE"""),1)</f>
        <v>1</v>
      </c>
      <c r="H197" s="22"/>
      <c r="I197" s="22"/>
      <c r="J197" s="26">
        <f ca="1">IFERROR(__xludf.DUMMYFUNCTION("""COMPUTED_VALUE"""),0)</f>
        <v>0</v>
      </c>
      <c r="K197" s="26">
        <f ca="1">IFERROR(__xludf.DUMMYFUNCTION("""COMPUTED_VALUE"""),1)</f>
        <v>1</v>
      </c>
      <c r="L197" s="27">
        <f ca="1">IFERROR(__xludf.DUMMYFUNCTION("""COMPUTED_VALUE"""),45976)</f>
        <v>45976</v>
      </c>
      <c r="M197" s="26" t="str">
        <f ca="1">IFERROR(__xludf.DUMMYFUNCTION("""COMPUTED_VALUE"""),"")</f>
        <v/>
      </c>
      <c r="N197" s="26">
        <f ca="1">IFERROR(__xludf.DUMMYFUNCTION("""COMPUTED_VALUE"""),1)</f>
        <v>1</v>
      </c>
      <c r="O197" s="22" t="str">
        <f ca="1">IFERROR(__xludf.DUMMYFUNCTION("""COMPUTED_VALUE"""),"K")</f>
        <v>K</v>
      </c>
      <c r="P197" s="22"/>
      <c r="Q197" s="22"/>
      <c r="R197" s="22"/>
      <c r="S197" s="22"/>
      <c r="T197" s="22"/>
      <c r="U197" s="22"/>
      <c r="V197" s="22"/>
      <c r="W197" s="22"/>
      <c r="X197" s="22"/>
      <c r="Y197" s="22"/>
    </row>
    <row r="198" spans="1:25" ht="14.25">
      <c r="A198" s="21" t="str">
        <f ca="1">IFERROR(__xludf.DUMMYFUNCTION("""COMPUTED_VALUE"""),"吳愛玉")</f>
        <v>吳愛玉</v>
      </c>
      <c r="B198" s="22" t="str">
        <f ca="1">IFERROR(__xludf.DUMMYFUNCTION("""COMPUTED_VALUE"""),"毅")</f>
        <v>毅</v>
      </c>
      <c r="C198" s="22" t="str">
        <f ca="1">IFERROR(__xludf.DUMMYFUNCTION("""COMPUTED_VALUE"""),"美國")</f>
        <v>美國</v>
      </c>
      <c r="D198" s="26">
        <f ca="1">IFERROR(__xludf.DUMMYFUNCTION("""COMPUTED_VALUE"""),2)</f>
        <v>2</v>
      </c>
      <c r="E198" s="26">
        <f ca="1">IFERROR(__xludf.DUMMYFUNCTION("""COMPUTED_VALUE"""),2)</f>
        <v>2</v>
      </c>
      <c r="F198" s="28" t="str">
        <f ca="1">IFERROR(__xludf.DUMMYFUNCTION("""COMPUTED_VALUE"""),"美金 $37")</f>
        <v>美金 $37</v>
      </c>
      <c r="G198" s="26" t="str">
        <f ca="1">IFERROR(__xludf.DUMMYFUNCTION("""COMPUTED_VALUE"""),"")</f>
        <v/>
      </c>
      <c r="H198" s="26">
        <f ca="1">IFERROR(__xludf.DUMMYFUNCTION("""COMPUTED_VALUE"""),2)</f>
        <v>2</v>
      </c>
      <c r="I198" s="26" t="str">
        <f ca="1">IFERROR(__xludf.DUMMYFUNCTION("""COMPUTED_VALUE"""),"D")</f>
        <v>D</v>
      </c>
      <c r="J198" s="26">
        <f ca="1">IFERROR(__xludf.DUMMYFUNCTION("""COMPUTED_VALUE"""),0)</f>
        <v>0</v>
      </c>
      <c r="K198" s="26">
        <f ca="1">IFERROR(__xludf.DUMMYFUNCTION("""COMPUTED_VALUE"""),0)</f>
        <v>0</v>
      </c>
      <c r="L198" s="22"/>
      <c r="M198" s="26" t="str">
        <f ca="1">IFERROR(__xludf.DUMMYFUNCTION("""COMPUTED_VALUE"""),"")</f>
        <v/>
      </c>
      <c r="N198" s="26" t="str">
        <f ca="1">IFERROR(__xludf.DUMMYFUNCTION("""COMPUTED_VALUE"""),"")</f>
        <v/>
      </c>
      <c r="O198" s="22" t="str">
        <f ca="1">IFERROR(__xludf.DUMMYFUNCTION("""COMPUTED_VALUE"""),"")</f>
        <v/>
      </c>
      <c r="P198" s="22"/>
      <c r="Q198" s="22"/>
      <c r="R198" s="22"/>
      <c r="S198" s="22"/>
      <c r="T198" s="22"/>
      <c r="U198" s="22"/>
      <c r="V198" s="22"/>
      <c r="W198" s="22"/>
      <c r="X198" s="22"/>
      <c r="Y198" s="22"/>
    </row>
    <row r="199" spans="1:25" ht="14.25">
      <c r="A199" s="21" t="str">
        <f ca="1">IFERROR(__xludf.DUMMYFUNCTION("""COMPUTED_VALUE"""),"孫郁薰")</f>
        <v>孫郁薰</v>
      </c>
      <c r="B199" s="22" t="str">
        <f ca="1">IFERROR(__xludf.DUMMYFUNCTION("""COMPUTED_VALUE"""),"毅")</f>
        <v>毅</v>
      </c>
      <c r="C199" s="22" t="str">
        <f ca="1">IFERROR(__xludf.DUMMYFUNCTION("""COMPUTED_VALUE"""),"美國")</f>
        <v>美國</v>
      </c>
      <c r="D199" s="26">
        <f ca="1">IFERROR(__xludf.DUMMYFUNCTION("""COMPUTED_VALUE"""),1)</f>
        <v>1</v>
      </c>
      <c r="E199" s="26">
        <f ca="1">IFERROR(__xludf.DUMMYFUNCTION("""COMPUTED_VALUE"""),2)</f>
        <v>2</v>
      </c>
      <c r="F199" s="28" t="str">
        <f ca="1">IFERROR(__xludf.DUMMYFUNCTION("""COMPUTED_VALUE"""),"美金 $37")</f>
        <v>美金 $37</v>
      </c>
      <c r="G199" s="26" t="str">
        <f ca="1">IFERROR(__xludf.DUMMYFUNCTION("""COMPUTED_VALUE"""),"")</f>
        <v/>
      </c>
      <c r="H199" s="26" t="str">
        <f ca="1">IFERROR(__xludf.DUMMYFUNCTION("""COMPUTED_VALUE"""),"")</f>
        <v/>
      </c>
      <c r="I199" s="26" t="str">
        <f ca="1">IFERROR(__xludf.DUMMYFUNCTION("""COMPUTED_VALUE"""),"")</f>
        <v/>
      </c>
      <c r="J199" s="26" t="str">
        <f ca="1">IFERROR(__xludf.DUMMYFUNCTION("""COMPUTED_VALUE"""),"")</f>
        <v/>
      </c>
      <c r="K199" s="26" t="str">
        <f ca="1">IFERROR(__xludf.DUMMYFUNCTION("""COMPUTED_VALUE"""),"")</f>
        <v/>
      </c>
      <c r="L199" s="27" t="str">
        <f ca="1">IFERROR(__xludf.DUMMYFUNCTION("""COMPUTED_VALUE"""),"")</f>
        <v/>
      </c>
      <c r="M199" s="26" t="str">
        <f ca="1">IFERROR(__xludf.DUMMYFUNCTION("""COMPUTED_VALUE"""),"")</f>
        <v/>
      </c>
      <c r="N199" s="26" t="str">
        <f ca="1">IFERROR(__xludf.DUMMYFUNCTION("""COMPUTED_VALUE"""),"")</f>
        <v/>
      </c>
      <c r="O199" s="22" t="str">
        <f ca="1">IFERROR(__xludf.DUMMYFUNCTION("""COMPUTED_VALUE"""),"")</f>
        <v/>
      </c>
      <c r="P199" s="22"/>
      <c r="Q199" s="22"/>
      <c r="R199" s="22"/>
      <c r="S199" s="22"/>
      <c r="T199" s="22"/>
      <c r="U199" s="22"/>
      <c r="V199" s="22"/>
      <c r="W199" s="22"/>
      <c r="X199" s="22"/>
      <c r="Y199" s="22"/>
    </row>
    <row r="200" spans="1:25" ht="14.25">
      <c r="A200" s="21" t="str">
        <f ca="1">IFERROR(__xludf.DUMMYFUNCTION("""COMPUTED_VALUE"""),"李昕")</f>
        <v>李昕</v>
      </c>
      <c r="B200" s="22" t="str">
        <f ca="1">IFERROR(__xludf.DUMMYFUNCTION("""COMPUTED_VALUE"""),"毅")</f>
        <v>毅</v>
      </c>
      <c r="C200" s="22" t="str">
        <f ca="1">IFERROR(__xludf.DUMMYFUNCTION("""COMPUTED_VALUE"""),"台灣")</f>
        <v>台灣</v>
      </c>
      <c r="D200" s="26">
        <f ca="1">IFERROR(__xludf.DUMMYFUNCTION("""COMPUTED_VALUE"""),0)</f>
        <v>0</v>
      </c>
      <c r="E200" s="26" t="str">
        <f ca="1">IFERROR(__xludf.DUMMYFUNCTION("""COMPUTED_VALUE"""),"")</f>
        <v/>
      </c>
      <c r="F200" s="28" t="str">
        <f ca="1">IFERROR(__xludf.DUMMYFUNCTION("""COMPUTED_VALUE"""),"")</f>
        <v/>
      </c>
      <c r="G200" s="26" t="str">
        <f ca="1">IFERROR(__xludf.DUMMYFUNCTION("""COMPUTED_VALUE"""),"")</f>
        <v/>
      </c>
      <c r="H200" s="26" t="str">
        <f ca="1">IFERROR(__xludf.DUMMYFUNCTION("""COMPUTED_VALUE"""),"")</f>
        <v/>
      </c>
      <c r="I200" s="26" t="str">
        <f ca="1">IFERROR(__xludf.DUMMYFUNCTION("""COMPUTED_VALUE"""),"")</f>
        <v/>
      </c>
      <c r="J200" s="26" t="str">
        <f ca="1">IFERROR(__xludf.DUMMYFUNCTION("""COMPUTED_VALUE"""),"")</f>
        <v/>
      </c>
      <c r="K200" s="26" t="str">
        <f ca="1">IFERROR(__xludf.DUMMYFUNCTION("""COMPUTED_VALUE"""),"")</f>
        <v/>
      </c>
      <c r="L200" s="27" t="str">
        <f ca="1">IFERROR(__xludf.DUMMYFUNCTION("""COMPUTED_VALUE"""),"")</f>
        <v/>
      </c>
      <c r="M200" s="26" t="str">
        <f ca="1">IFERROR(__xludf.DUMMYFUNCTION("""COMPUTED_VALUE"""),"")</f>
        <v/>
      </c>
      <c r="N200" s="26" t="str">
        <f ca="1">IFERROR(__xludf.DUMMYFUNCTION("""COMPUTED_VALUE"""),"")</f>
        <v/>
      </c>
      <c r="O200" s="22" t="str">
        <f ca="1">IFERROR(__xludf.DUMMYFUNCTION("""COMPUTED_VALUE"""),"")</f>
        <v/>
      </c>
      <c r="P200" s="22"/>
      <c r="Q200" s="22"/>
      <c r="R200" s="22"/>
      <c r="S200" s="22"/>
      <c r="T200" s="22"/>
      <c r="U200" s="22"/>
      <c r="V200" s="22"/>
      <c r="W200" s="22"/>
      <c r="X200" s="22"/>
      <c r="Y200" s="22"/>
    </row>
    <row r="201" spans="1:25" ht="14.25">
      <c r="A201" s="21" t="str">
        <f ca="1">IFERROR(__xludf.DUMMYFUNCTION("""COMPUTED_VALUE"""),"李景瑜")</f>
        <v>李景瑜</v>
      </c>
      <c r="B201" s="22" t="str">
        <f ca="1">IFERROR(__xludf.DUMMYFUNCTION("""COMPUTED_VALUE"""),"毅")</f>
        <v>毅</v>
      </c>
      <c r="C201" s="22" t="str">
        <f ca="1">IFERROR(__xludf.DUMMYFUNCTION("""COMPUTED_VALUE"""),"台灣")</f>
        <v>台灣</v>
      </c>
      <c r="D201" s="26">
        <f ca="1">IFERROR(__xludf.DUMMYFUNCTION("""COMPUTED_VALUE"""),1)</f>
        <v>1</v>
      </c>
      <c r="E201" s="26">
        <f ca="1">IFERROR(__xludf.DUMMYFUNCTION("""COMPUTED_VALUE"""),2)</f>
        <v>2</v>
      </c>
      <c r="F201" s="28" t="str">
        <f ca="1">IFERROR(__xludf.DUMMYFUNCTION("""COMPUTED_VALUE"""),"台幣 $1100")</f>
        <v>台幣 $1100</v>
      </c>
      <c r="G201" s="26" t="str">
        <f ca="1">IFERROR(__xludf.DUMMYFUNCTION("""COMPUTED_VALUE"""),"")</f>
        <v/>
      </c>
      <c r="H201" s="26" t="str">
        <f ca="1">IFERROR(__xludf.DUMMYFUNCTION("""COMPUTED_VALUE"""),"")</f>
        <v/>
      </c>
      <c r="I201" s="26" t="str">
        <f ca="1">IFERROR(__xludf.DUMMYFUNCTION("""COMPUTED_VALUE"""),"")</f>
        <v/>
      </c>
      <c r="J201" s="26" t="str">
        <f ca="1">IFERROR(__xludf.DUMMYFUNCTION("""COMPUTED_VALUE"""),"")</f>
        <v/>
      </c>
      <c r="K201" s="26" t="str">
        <f ca="1">IFERROR(__xludf.DUMMYFUNCTION("""COMPUTED_VALUE"""),"")</f>
        <v/>
      </c>
      <c r="L201" s="27" t="str">
        <f ca="1">IFERROR(__xludf.DUMMYFUNCTION("""COMPUTED_VALUE"""),"")</f>
        <v/>
      </c>
      <c r="M201" s="26" t="str">
        <f ca="1">IFERROR(__xludf.DUMMYFUNCTION("""COMPUTED_VALUE"""),"")</f>
        <v/>
      </c>
      <c r="N201" s="26" t="str">
        <f ca="1">IFERROR(__xludf.DUMMYFUNCTION("""COMPUTED_VALUE"""),"")</f>
        <v/>
      </c>
      <c r="O201" s="22" t="str">
        <f ca="1">IFERROR(__xludf.DUMMYFUNCTION("""COMPUTED_VALUE"""),"")</f>
        <v/>
      </c>
      <c r="P201" s="22"/>
      <c r="Q201" s="22"/>
      <c r="R201" s="22"/>
      <c r="S201" s="22"/>
      <c r="T201" s="22"/>
      <c r="U201" s="22"/>
      <c r="V201" s="22"/>
      <c r="W201" s="22"/>
      <c r="X201" s="22"/>
      <c r="Y201" s="22"/>
    </row>
    <row r="202" spans="1:25" ht="14.25">
      <c r="A202" s="21" t="str">
        <f ca="1">IFERROR(__xludf.DUMMYFUNCTION("""COMPUTED_VALUE"""),"舒蘊之")</f>
        <v>舒蘊之</v>
      </c>
      <c r="B202" s="22" t="str">
        <f ca="1">IFERROR(__xludf.DUMMYFUNCTION("""COMPUTED_VALUE"""),"毅")</f>
        <v>毅</v>
      </c>
      <c r="C202" s="22" t="str">
        <f ca="1">IFERROR(__xludf.DUMMYFUNCTION("""COMPUTED_VALUE"""),"美國")</f>
        <v>美國</v>
      </c>
      <c r="D202" s="26">
        <f ca="1">IFERROR(__xludf.DUMMYFUNCTION("""COMPUTED_VALUE"""),4)</f>
        <v>4</v>
      </c>
      <c r="E202" s="26">
        <f ca="1">IFERROR(__xludf.DUMMYFUNCTION("""COMPUTED_VALUE"""),2)</f>
        <v>2</v>
      </c>
      <c r="F202" s="28" t="str">
        <f ca="1">IFERROR(__xludf.DUMMYFUNCTION("""COMPUTED_VALUE"""),"美金 $37")</f>
        <v>美金 $37</v>
      </c>
      <c r="G202" s="26" t="str">
        <f ca="1">IFERROR(__xludf.DUMMYFUNCTION("""COMPUTED_VALUE"""),"")</f>
        <v/>
      </c>
      <c r="H202" s="26">
        <f ca="1">IFERROR(__xludf.DUMMYFUNCTION("""COMPUTED_VALUE"""),2)</f>
        <v>2</v>
      </c>
      <c r="I202" s="26" t="str">
        <f ca="1">IFERROR(__xludf.DUMMYFUNCTION("""COMPUTED_VALUE"""),"E")</f>
        <v>E</v>
      </c>
      <c r="J202" s="26">
        <f ca="1">IFERROR(__xludf.DUMMYFUNCTION("""COMPUTED_VALUE"""),0)</f>
        <v>0</v>
      </c>
      <c r="K202" s="26">
        <f ca="1">IFERROR(__xludf.DUMMYFUNCTION("""COMPUTED_VALUE"""),0)</f>
        <v>0</v>
      </c>
      <c r="L202" s="22"/>
      <c r="M202" s="26" t="str">
        <f ca="1">IFERROR(__xludf.DUMMYFUNCTION("""COMPUTED_VALUE"""),"")</f>
        <v/>
      </c>
      <c r="N202" s="26" t="str">
        <f ca="1">IFERROR(__xludf.DUMMYFUNCTION("""COMPUTED_VALUE"""),"")</f>
        <v/>
      </c>
      <c r="O202" s="22" t="str">
        <f ca="1">IFERROR(__xludf.DUMMYFUNCTION("""COMPUTED_VALUE"""),"")</f>
        <v/>
      </c>
      <c r="P202" s="22"/>
      <c r="Q202" s="22"/>
      <c r="R202" s="22"/>
      <c r="S202" s="22"/>
      <c r="T202" s="22"/>
      <c r="U202" s="22"/>
      <c r="V202" s="22"/>
      <c r="W202" s="22"/>
      <c r="X202" s="22"/>
      <c r="Y202" s="22"/>
    </row>
    <row r="203" spans="1:25" ht="14.25">
      <c r="A203" s="21" t="str">
        <f ca="1">IFERROR(__xludf.DUMMYFUNCTION("""COMPUTED_VALUE"""),"莊錦華")</f>
        <v>莊錦華</v>
      </c>
      <c r="B203" s="22" t="str">
        <f ca="1">IFERROR(__xludf.DUMMYFUNCTION("""COMPUTED_VALUE"""),"毅")</f>
        <v>毅</v>
      </c>
      <c r="C203" s="22" t="str">
        <f ca="1">IFERROR(__xludf.DUMMYFUNCTION("""COMPUTED_VALUE"""),"台灣")</f>
        <v>台灣</v>
      </c>
      <c r="D203" s="26">
        <f ca="1">IFERROR(__xludf.DUMMYFUNCTION("""COMPUTED_VALUE"""),1)</f>
        <v>1</v>
      </c>
      <c r="E203" s="26" t="str">
        <f ca="1">IFERROR(__xludf.DUMMYFUNCTION("""COMPUTED_VALUE"""),"")</f>
        <v/>
      </c>
      <c r="F203" s="28" t="str">
        <f ca="1">IFERROR(__xludf.DUMMYFUNCTION("""COMPUTED_VALUE"""),"")</f>
        <v/>
      </c>
      <c r="G203" s="26" t="str">
        <f ca="1">IFERROR(__xludf.DUMMYFUNCTION("""COMPUTED_VALUE"""),"")</f>
        <v/>
      </c>
      <c r="H203" s="26" t="str">
        <f ca="1">IFERROR(__xludf.DUMMYFUNCTION("""COMPUTED_VALUE"""),"")</f>
        <v/>
      </c>
      <c r="I203" s="26" t="str">
        <f ca="1">IFERROR(__xludf.DUMMYFUNCTION("""COMPUTED_VALUE"""),"")</f>
        <v/>
      </c>
      <c r="J203" s="26" t="str">
        <f ca="1">IFERROR(__xludf.DUMMYFUNCTION("""COMPUTED_VALUE"""),"")</f>
        <v/>
      </c>
      <c r="K203" s="26" t="str">
        <f ca="1">IFERROR(__xludf.DUMMYFUNCTION("""COMPUTED_VALUE"""),"")</f>
        <v/>
      </c>
      <c r="L203" s="27" t="str">
        <f ca="1">IFERROR(__xludf.DUMMYFUNCTION("""COMPUTED_VALUE"""),"")</f>
        <v/>
      </c>
      <c r="M203" s="26" t="str">
        <f ca="1">IFERROR(__xludf.DUMMYFUNCTION("""COMPUTED_VALUE"""),"")</f>
        <v/>
      </c>
      <c r="N203" s="26" t="str">
        <f ca="1">IFERROR(__xludf.DUMMYFUNCTION("""COMPUTED_VALUE"""),"")</f>
        <v/>
      </c>
      <c r="O203" s="22" t="str">
        <f ca="1">IFERROR(__xludf.DUMMYFUNCTION("""COMPUTED_VALUE"""),"")</f>
        <v/>
      </c>
      <c r="P203" s="22"/>
      <c r="Q203" s="22"/>
      <c r="R203" s="22"/>
      <c r="S203" s="22"/>
      <c r="T203" s="22"/>
      <c r="U203" s="22"/>
      <c r="V203" s="22"/>
      <c r="W203" s="22"/>
      <c r="X203" s="22"/>
      <c r="Y203" s="22"/>
    </row>
    <row r="204" spans="1:25" ht="14.25">
      <c r="A204" s="21" t="str">
        <f ca="1">IFERROR(__xludf.DUMMYFUNCTION("""COMPUTED_VALUE"""),"郭仲琦")</f>
        <v>郭仲琦</v>
      </c>
      <c r="B204" s="22" t="str">
        <f ca="1">IFERROR(__xludf.DUMMYFUNCTION("""COMPUTED_VALUE"""),"毅")</f>
        <v>毅</v>
      </c>
      <c r="C204" s="22" t="str">
        <f ca="1">IFERROR(__xludf.DUMMYFUNCTION("""COMPUTED_VALUE"""),"台灣")</f>
        <v>台灣</v>
      </c>
      <c r="D204" s="26">
        <f ca="1">IFERROR(__xludf.DUMMYFUNCTION("""COMPUTED_VALUE"""),1)</f>
        <v>1</v>
      </c>
      <c r="E204" s="26" t="str">
        <f ca="1">IFERROR(__xludf.DUMMYFUNCTION("""COMPUTED_VALUE"""),"")</f>
        <v/>
      </c>
      <c r="F204" s="28" t="str">
        <f ca="1">IFERROR(__xludf.DUMMYFUNCTION("""COMPUTED_VALUE"""),"")</f>
        <v/>
      </c>
      <c r="G204" s="26" t="str">
        <f ca="1">IFERROR(__xludf.DUMMYFUNCTION("""COMPUTED_VALUE"""),"")</f>
        <v/>
      </c>
      <c r="H204" s="26" t="str">
        <f ca="1">IFERROR(__xludf.DUMMYFUNCTION("""COMPUTED_VALUE"""),"")</f>
        <v/>
      </c>
      <c r="I204" s="26" t="str">
        <f ca="1">IFERROR(__xludf.DUMMYFUNCTION("""COMPUTED_VALUE"""),"")</f>
        <v/>
      </c>
      <c r="J204" s="26" t="str">
        <f ca="1">IFERROR(__xludf.DUMMYFUNCTION("""COMPUTED_VALUE"""),"")</f>
        <v/>
      </c>
      <c r="K204" s="26" t="str">
        <f ca="1">IFERROR(__xludf.DUMMYFUNCTION("""COMPUTED_VALUE"""),"")</f>
        <v/>
      </c>
      <c r="L204" s="27" t="str">
        <f ca="1">IFERROR(__xludf.DUMMYFUNCTION("""COMPUTED_VALUE"""),"")</f>
        <v/>
      </c>
      <c r="M204" s="26" t="str">
        <f ca="1">IFERROR(__xludf.DUMMYFUNCTION("""COMPUTED_VALUE"""),"")</f>
        <v/>
      </c>
      <c r="N204" s="26" t="str">
        <f ca="1">IFERROR(__xludf.DUMMYFUNCTION("""COMPUTED_VALUE"""),"")</f>
        <v/>
      </c>
      <c r="O204" s="22" t="str">
        <f ca="1">IFERROR(__xludf.DUMMYFUNCTION("""COMPUTED_VALUE"""),"")</f>
        <v/>
      </c>
      <c r="P204" s="22"/>
      <c r="Q204" s="22"/>
      <c r="R204" s="22"/>
      <c r="S204" s="22"/>
      <c r="T204" s="22"/>
      <c r="U204" s="22"/>
      <c r="V204" s="22"/>
      <c r="W204" s="22"/>
      <c r="X204" s="22"/>
      <c r="Y204" s="22"/>
    </row>
    <row r="205" spans="1:25" ht="14.25">
      <c r="A205" s="21" t="str">
        <f ca="1">IFERROR(__xludf.DUMMYFUNCTION("""COMPUTED_VALUE"""),"鍾毓瑾")</f>
        <v>鍾毓瑾</v>
      </c>
      <c r="B205" s="22" t="str">
        <f ca="1">IFERROR(__xludf.DUMMYFUNCTION("""COMPUTED_VALUE"""),"毅")</f>
        <v>毅</v>
      </c>
      <c r="C205" s="22" t="str">
        <f ca="1">IFERROR(__xludf.DUMMYFUNCTION("""COMPUTED_VALUE"""),"美國")</f>
        <v>美國</v>
      </c>
      <c r="D205" s="26">
        <f ca="1">IFERROR(__xludf.DUMMYFUNCTION("""COMPUTED_VALUE"""),0)</f>
        <v>0</v>
      </c>
      <c r="E205" s="26" t="str">
        <f ca="1">IFERROR(__xludf.DUMMYFUNCTION("""COMPUTED_VALUE"""),"")</f>
        <v/>
      </c>
      <c r="F205" s="28" t="str">
        <f ca="1">IFERROR(__xludf.DUMMYFUNCTION("""COMPUTED_VALUE"""),"")</f>
        <v/>
      </c>
      <c r="G205" s="26" t="str">
        <f ca="1">IFERROR(__xludf.DUMMYFUNCTION("""COMPUTED_VALUE"""),"")</f>
        <v/>
      </c>
      <c r="H205" s="26" t="str">
        <f ca="1">IFERROR(__xludf.DUMMYFUNCTION("""COMPUTED_VALUE"""),"")</f>
        <v/>
      </c>
      <c r="I205" s="26" t="str">
        <f ca="1">IFERROR(__xludf.DUMMYFUNCTION("""COMPUTED_VALUE"""),"")</f>
        <v/>
      </c>
      <c r="J205" s="26" t="str">
        <f ca="1">IFERROR(__xludf.DUMMYFUNCTION("""COMPUTED_VALUE"""),"")</f>
        <v/>
      </c>
      <c r="K205" s="26" t="str">
        <f ca="1">IFERROR(__xludf.DUMMYFUNCTION("""COMPUTED_VALUE"""),"")</f>
        <v/>
      </c>
      <c r="L205" s="27" t="str">
        <f ca="1">IFERROR(__xludf.DUMMYFUNCTION("""COMPUTED_VALUE"""),"")</f>
        <v/>
      </c>
      <c r="M205" s="26" t="str">
        <f ca="1">IFERROR(__xludf.DUMMYFUNCTION("""COMPUTED_VALUE"""),"")</f>
        <v/>
      </c>
      <c r="N205" s="26" t="str">
        <f ca="1">IFERROR(__xludf.DUMMYFUNCTION("""COMPUTED_VALUE"""),"")</f>
        <v/>
      </c>
      <c r="O205" s="22" t="str">
        <f ca="1">IFERROR(__xludf.DUMMYFUNCTION("""COMPUTED_VALUE"""),"")</f>
        <v/>
      </c>
      <c r="P205" s="22"/>
      <c r="Q205" s="22"/>
      <c r="R205" s="22"/>
      <c r="S205" s="22"/>
      <c r="T205" s="22"/>
      <c r="U205" s="22"/>
      <c r="V205" s="22"/>
      <c r="W205" s="22"/>
      <c r="X205" s="22"/>
      <c r="Y205" s="22"/>
    </row>
    <row r="206" spans="1:25" ht="14.25">
      <c r="A206" s="21" t="str">
        <f ca="1">IFERROR(__xludf.DUMMYFUNCTION("""COMPUTED_VALUE"""),"顏秀紅")</f>
        <v>顏秀紅</v>
      </c>
      <c r="B206" s="22" t="str">
        <f ca="1">IFERROR(__xludf.DUMMYFUNCTION("""COMPUTED_VALUE"""),"毅")</f>
        <v>毅</v>
      </c>
      <c r="C206" s="22" t="str">
        <f ca="1">IFERROR(__xludf.DUMMYFUNCTION("""COMPUTED_VALUE"""),"台灣")</f>
        <v>台灣</v>
      </c>
      <c r="D206" s="26">
        <f ca="1">IFERROR(__xludf.DUMMYFUNCTION("""COMPUTED_VALUE"""),1)</f>
        <v>1</v>
      </c>
      <c r="E206" s="26">
        <f ca="1">IFERROR(__xludf.DUMMYFUNCTION("""COMPUTED_VALUE"""),4)</f>
        <v>4</v>
      </c>
      <c r="F206" s="28" t="str">
        <f ca="1">IFERROR(__xludf.DUMMYFUNCTION("""COMPUTED_VALUE"""),"台幣 $2340")</f>
        <v>台幣 $2340</v>
      </c>
      <c r="G206" s="26" t="str">
        <f ca="1">IFERROR(__xludf.DUMMYFUNCTION("""COMPUTED_VALUE"""),"")</f>
        <v/>
      </c>
      <c r="H206" s="26" t="str">
        <f ca="1">IFERROR(__xludf.DUMMYFUNCTION("""COMPUTED_VALUE"""),"")</f>
        <v/>
      </c>
      <c r="I206" s="26" t="str">
        <f ca="1">IFERROR(__xludf.DUMMYFUNCTION("""COMPUTED_VALUE"""),"")</f>
        <v/>
      </c>
      <c r="J206" s="26" t="str">
        <f ca="1">IFERROR(__xludf.DUMMYFUNCTION("""COMPUTED_VALUE"""),"")</f>
        <v/>
      </c>
      <c r="K206" s="26" t="str">
        <f ca="1">IFERROR(__xludf.DUMMYFUNCTION("""COMPUTED_VALUE"""),"")</f>
        <v/>
      </c>
      <c r="L206" s="27" t="str">
        <f ca="1">IFERROR(__xludf.DUMMYFUNCTION("""COMPUTED_VALUE"""),"")</f>
        <v/>
      </c>
      <c r="M206" s="26" t="str">
        <f ca="1">IFERROR(__xludf.DUMMYFUNCTION("""COMPUTED_VALUE"""),"")</f>
        <v/>
      </c>
      <c r="N206" s="26" t="str">
        <f ca="1">IFERROR(__xludf.DUMMYFUNCTION("""COMPUTED_VALUE"""),"")</f>
        <v/>
      </c>
      <c r="O206" s="22" t="str">
        <f ca="1">IFERROR(__xludf.DUMMYFUNCTION("""COMPUTED_VALUE"""),"")</f>
        <v/>
      </c>
      <c r="P206" s="22"/>
      <c r="Q206" s="22"/>
      <c r="R206" s="22"/>
      <c r="S206" s="22"/>
      <c r="T206" s="22"/>
      <c r="U206" s="22"/>
      <c r="V206" s="22"/>
      <c r="W206" s="22"/>
      <c r="X206" s="22"/>
      <c r="Y206" s="22"/>
    </row>
    <row r="207" spans="1:25" ht="14.25">
      <c r="A207" s="21" t="str">
        <f ca="1">IFERROR(__xludf.DUMMYFUNCTION("""COMPUTED_VALUE"""),"黃芳玫")</f>
        <v>黃芳玫</v>
      </c>
      <c r="B207" s="22" t="str">
        <f ca="1">IFERROR(__xludf.DUMMYFUNCTION("""COMPUTED_VALUE"""),"毅")</f>
        <v>毅</v>
      </c>
      <c r="C207" s="22" t="str">
        <f ca="1">IFERROR(__xludf.DUMMYFUNCTION("""COMPUTED_VALUE"""),"台灣")</f>
        <v>台灣</v>
      </c>
      <c r="D207" s="26">
        <f ca="1">IFERROR(__xludf.DUMMYFUNCTION("""COMPUTED_VALUE"""),1)</f>
        <v>1</v>
      </c>
      <c r="E207" s="26">
        <f ca="1">IFERROR(__xludf.DUMMYFUNCTION("""COMPUTED_VALUE"""),3)</f>
        <v>3</v>
      </c>
      <c r="F207" s="28" t="str">
        <f ca="1">IFERROR(__xludf.DUMMYFUNCTION("""COMPUTED_VALUE"""),"台幣 $1850")</f>
        <v>台幣 $1850</v>
      </c>
      <c r="G207" s="26">
        <f ca="1">IFERROR(__xludf.DUMMYFUNCTION("""COMPUTED_VALUE"""),1)</f>
        <v>1</v>
      </c>
      <c r="H207" s="26">
        <f ca="1">IFERROR(__xludf.DUMMYFUNCTION("""COMPUTED_VALUE"""),2)</f>
        <v>2</v>
      </c>
      <c r="I207" s="26" t="str">
        <f ca="1">IFERROR(__xludf.DUMMYFUNCTION("""COMPUTED_VALUE"""),"D")</f>
        <v>D</v>
      </c>
      <c r="J207" s="26">
        <f ca="1">IFERROR(__xludf.DUMMYFUNCTION("""COMPUTED_VALUE"""),0)</f>
        <v>0</v>
      </c>
      <c r="K207" s="26">
        <f ca="1">IFERROR(__xludf.DUMMYFUNCTION("""COMPUTED_VALUE"""),1)</f>
        <v>1</v>
      </c>
      <c r="L207" s="27">
        <f ca="1">IFERROR(__xludf.DUMMYFUNCTION("""COMPUTED_VALUE"""),45976)</f>
        <v>45976</v>
      </c>
      <c r="M207" s="26" t="str">
        <f ca="1">IFERROR(__xludf.DUMMYFUNCTION("""COMPUTED_VALUE"""),"")</f>
        <v/>
      </c>
      <c r="N207" s="26" t="str">
        <f ca="1">IFERROR(__xludf.DUMMYFUNCTION("""COMPUTED_VALUE"""),"")</f>
        <v/>
      </c>
      <c r="O207" s="22" t="str">
        <f ca="1">IFERROR(__xludf.DUMMYFUNCTION("""COMPUTED_VALUE"""),"")</f>
        <v/>
      </c>
      <c r="P207" s="22"/>
      <c r="Q207" s="22"/>
      <c r="R207" s="22"/>
      <c r="S207" s="22"/>
      <c r="T207" s="22"/>
      <c r="U207" s="22"/>
      <c r="V207" s="22"/>
      <c r="W207" s="22"/>
      <c r="X207" s="22"/>
      <c r="Y207" s="22"/>
    </row>
    <row r="208" spans="1:25" ht="14.25">
      <c r="A208" s="21" t="str">
        <f ca="1">IFERROR(__xludf.DUMMYFUNCTION("""COMPUTED_VALUE"""),"黃蕙菁")</f>
        <v>黃蕙菁</v>
      </c>
      <c r="B208" s="22" t="str">
        <f ca="1">IFERROR(__xludf.DUMMYFUNCTION("""COMPUTED_VALUE"""),"毅")</f>
        <v>毅</v>
      </c>
      <c r="C208" s="22" t="str">
        <f ca="1">IFERROR(__xludf.DUMMYFUNCTION("""COMPUTED_VALUE"""),"台灣")</f>
        <v>台灣</v>
      </c>
      <c r="D208" s="26" t="str">
        <f ca="1">IFERROR(__xludf.DUMMYFUNCTION("""COMPUTED_VALUE"""),"")</f>
        <v/>
      </c>
      <c r="E208" s="26" t="str">
        <f ca="1">IFERROR(__xludf.DUMMYFUNCTION("""COMPUTED_VALUE"""),"")</f>
        <v/>
      </c>
      <c r="F208" s="28" t="str">
        <f ca="1">IFERROR(__xludf.DUMMYFUNCTION("""COMPUTED_VALUE"""),"")</f>
        <v/>
      </c>
      <c r="G208" s="26" t="str">
        <f ca="1">IFERROR(__xludf.DUMMYFUNCTION("""COMPUTED_VALUE"""),"")</f>
        <v/>
      </c>
      <c r="H208" s="22"/>
      <c r="I208" s="22"/>
      <c r="J208" s="26">
        <f ca="1">IFERROR(__xludf.DUMMYFUNCTION("""COMPUTED_VALUE"""),0)</f>
        <v>0</v>
      </c>
      <c r="K208" s="26">
        <f ca="1">IFERROR(__xludf.DUMMYFUNCTION("""COMPUTED_VALUE"""),1)</f>
        <v>1</v>
      </c>
      <c r="L208" s="27" t="str">
        <f ca="1">IFERROR(__xludf.DUMMYFUNCTION("""COMPUTED_VALUE"""),"候補")</f>
        <v>候補</v>
      </c>
      <c r="M208" s="26" t="str">
        <f ca="1">IFERROR(__xludf.DUMMYFUNCTION("""COMPUTED_VALUE"""),"")</f>
        <v/>
      </c>
      <c r="N208" s="26" t="str">
        <f ca="1">IFERROR(__xludf.DUMMYFUNCTION("""COMPUTED_VALUE"""),"")</f>
        <v/>
      </c>
      <c r="O208" s="22" t="str">
        <f ca="1">IFERROR(__xludf.DUMMYFUNCTION("""COMPUTED_VALUE"""),"")</f>
        <v/>
      </c>
      <c r="P208" s="22"/>
      <c r="Q208" s="22"/>
      <c r="R208" s="22"/>
      <c r="S208" s="22"/>
      <c r="T208" s="22"/>
      <c r="U208" s="22"/>
      <c r="V208" s="22"/>
      <c r="W208" s="22"/>
      <c r="X208" s="22"/>
      <c r="Y208" s="22"/>
    </row>
    <row r="209" spans="1:25" ht="14.25">
      <c r="A209" s="21" t="str">
        <f ca="1">IFERROR(__xludf.DUMMYFUNCTION("""COMPUTED_VALUE"""),"廖麗瑛")</f>
        <v>廖麗瑛</v>
      </c>
      <c r="B209" s="22" t="str">
        <f ca="1">IFERROR(__xludf.DUMMYFUNCTION("""COMPUTED_VALUE"""),"溫")</f>
        <v>溫</v>
      </c>
      <c r="C209" s="22" t="str">
        <f ca="1">IFERROR(__xludf.DUMMYFUNCTION("""COMPUTED_VALUE"""),"台灣")</f>
        <v>台灣</v>
      </c>
      <c r="D209" s="26">
        <f ca="1">IFERROR(__xludf.DUMMYFUNCTION("""COMPUTED_VALUE"""),1)</f>
        <v>1</v>
      </c>
      <c r="E209" s="26" t="str">
        <f ca="1">IFERROR(__xludf.DUMMYFUNCTION("""COMPUTED_VALUE"""),"")</f>
        <v/>
      </c>
      <c r="F209" s="28" t="str">
        <f ca="1">IFERROR(__xludf.DUMMYFUNCTION("""COMPUTED_VALUE"""),"")</f>
        <v/>
      </c>
      <c r="G209" s="26" t="str">
        <f ca="1">IFERROR(__xludf.DUMMYFUNCTION("""COMPUTED_VALUE"""),"")</f>
        <v/>
      </c>
      <c r="H209" s="26" t="str">
        <f ca="1">IFERROR(__xludf.DUMMYFUNCTION("""COMPUTED_VALUE"""),"")</f>
        <v/>
      </c>
      <c r="I209" s="26" t="str">
        <f ca="1">IFERROR(__xludf.DUMMYFUNCTION("""COMPUTED_VALUE"""),"")</f>
        <v/>
      </c>
      <c r="J209" s="26" t="str">
        <f ca="1">IFERROR(__xludf.DUMMYFUNCTION("""COMPUTED_VALUE"""),"")</f>
        <v/>
      </c>
      <c r="K209" s="26" t="str">
        <f ca="1">IFERROR(__xludf.DUMMYFUNCTION("""COMPUTED_VALUE"""),"")</f>
        <v/>
      </c>
      <c r="L209" s="27" t="str">
        <f ca="1">IFERROR(__xludf.DUMMYFUNCTION("""COMPUTED_VALUE"""),"")</f>
        <v/>
      </c>
      <c r="M209" s="26" t="str">
        <f ca="1">IFERROR(__xludf.DUMMYFUNCTION("""COMPUTED_VALUE"""),"")</f>
        <v/>
      </c>
      <c r="N209" s="26" t="str">
        <f ca="1">IFERROR(__xludf.DUMMYFUNCTION("""COMPUTED_VALUE"""),"")</f>
        <v/>
      </c>
      <c r="O209" s="22" t="str">
        <f ca="1">IFERROR(__xludf.DUMMYFUNCTION("""COMPUTED_VALUE"""),"")</f>
        <v/>
      </c>
      <c r="P209" s="22"/>
      <c r="Q209" s="22"/>
      <c r="R209" s="22"/>
      <c r="S209" s="22"/>
      <c r="T209" s="22"/>
      <c r="U209" s="22"/>
      <c r="V209" s="22"/>
      <c r="W209" s="22"/>
      <c r="X209" s="22"/>
      <c r="Y209" s="22"/>
    </row>
    <row r="210" spans="1:25" ht="14.25">
      <c r="A210" s="21" t="str">
        <f ca="1">IFERROR(__xludf.DUMMYFUNCTION("""COMPUTED_VALUE"""),"林幸惠")</f>
        <v>林幸惠</v>
      </c>
      <c r="B210" s="22" t="str">
        <f ca="1">IFERROR(__xludf.DUMMYFUNCTION("""COMPUTED_VALUE"""),"溫")</f>
        <v>溫</v>
      </c>
      <c r="C210" s="22" t="str">
        <f ca="1">IFERROR(__xludf.DUMMYFUNCTION("""COMPUTED_VALUE"""),"台灣")</f>
        <v>台灣</v>
      </c>
      <c r="D210" s="26">
        <f ca="1">IFERROR(__xludf.DUMMYFUNCTION("""COMPUTED_VALUE"""),1)</f>
        <v>1</v>
      </c>
      <c r="E210" s="26" t="str">
        <f ca="1">IFERROR(__xludf.DUMMYFUNCTION("""COMPUTED_VALUE"""),"")</f>
        <v/>
      </c>
      <c r="F210" s="28" t="str">
        <f ca="1">IFERROR(__xludf.DUMMYFUNCTION("""COMPUTED_VALUE"""),"")</f>
        <v/>
      </c>
      <c r="G210" s="26" t="str">
        <f ca="1">IFERROR(__xludf.DUMMYFUNCTION("""COMPUTED_VALUE"""),"")</f>
        <v/>
      </c>
      <c r="H210" s="26" t="str">
        <f ca="1">IFERROR(__xludf.DUMMYFUNCTION("""COMPUTED_VALUE"""),"")</f>
        <v/>
      </c>
      <c r="I210" s="26" t="str">
        <f ca="1">IFERROR(__xludf.DUMMYFUNCTION("""COMPUTED_VALUE"""),"")</f>
        <v/>
      </c>
      <c r="J210" s="26" t="str">
        <f ca="1">IFERROR(__xludf.DUMMYFUNCTION("""COMPUTED_VALUE"""),"")</f>
        <v/>
      </c>
      <c r="K210" s="26" t="str">
        <f ca="1">IFERROR(__xludf.DUMMYFUNCTION("""COMPUTED_VALUE"""),"")</f>
        <v/>
      </c>
      <c r="L210" s="27" t="str">
        <f ca="1">IFERROR(__xludf.DUMMYFUNCTION("""COMPUTED_VALUE"""),"")</f>
        <v/>
      </c>
      <c r="M210" s="26" t="str">
        <f ca="1">IFERROR(__xludf.DUMMYFUNCTION("""COMPUTED_VALUE"""),"")</f>
        <v/>
      </c>
      <c r="N210" s="26" t="str">
        <f ca="1">IFERROR(__xludf.DUMMYFUNCTION("""COMPUTED_VALUE"""),"")</f>
        <v/>
      </c>
      <c r="O210" s="22" t="str">
        <f ca="1">IFERROR(__xludf.DUMMYFUNCTION("""COMPUTED_VALUE"""),"")</f>
        <v/>
      </c>
      <c r="P210" s="22"/>
      <c r="Q210" s="22"/>
      <c r="R210" s="22"/>
      <c r="S210" s="22"/>
      <c r="T210" s="22"/>
      <c r="U210" s="22"/>
      <c r="V210" s="22"/>
      <c r="W210" s="22"/>
      <c r="X210" s="22"/>
      <c r="Y210" s="22"/>
    </row>
    <row r="211" spans="1:25" ht="14.25">
      <c r="A211" s="21" t="str">
        <f ca="1">IFERROR(__xludf.DUMMYFUNCTION("""COMPUTED_VALUE"""),"梁淑華")</f>
        <v>梁淑華</v>
      </c>
      <c r="B211" s="22" t="str">
        <f ca="1">IFERROR(__xludf.DUMMYFUNCTION("""COMPUTED_VALUE"""),"溫")</f>
        <v>溫</v>
      </c>
      <c r="C211" s="22" t="str">
        <f ca="1">IFERROR(__xludf.DUMMYFUNCTION("""COMPUTED_VALUE"""),"台灣")</f>
        <v>台灣</v>
      </c>
      <c r="D211" s="26">
        <f ca="1">IFERROR(__xludf.DUMMYFUNCTION("""COMPUTED_VALUE"""),1)</f>
        <v>1</v>
      </c>
      <c r="E211" s="26" t="str">
        <f ca="1">IFERROR(__xludf.DUMMYFUNCTION("""COMPUTED_VALUE"""),"")</f>
        <v/>
      </c>
      <c r="F211" s="28" t="str">
        <f ca="1">IFERROR(__xludf.DUMMYFUNCTION("""COMPUTED_VALUE"""),"")</f>
        <v/>
      </c>
      <c r="G211" s="26" t="str">
        <f ca="1">IFERROR(__xludf.DUMMYFUNCTION("""COMPUTED_VALUE"""),"")</f>
        <v/>
      </c>
      <c r="H211" s="26" t="str">
        <f ca="1">IFERROR(__xludf.DUMMYFUNCTION("""COMPUTED_VALUE"""),"")</f>
        <v/>
      </c>
      <c r="I211" s="26" t="str">
        <f ca="1">IFERROR(__xludf.DUMMYFUNCTION("""COMPUTED_VALUE"""),"")</f>
        <v/>
      </c>
      <c r="J211" s="26" t="str">
        <f ca="1">IFERROR(__xludf.DUMMYFUNCTION("""COMPUTED_VALUE"""),"")</f>
        <v/>
      </c>
      <c r="K211" s="26" t="str">
        <f ca="1">IFERROR(__xludf.DUMMYFUNCTION("""COMPUTED_VALUE"""),"")</f>
        <v/>
      </c>
      <c r="L211" s="27" t="str">
        <f ca="1">IFERROR(__xludf.DUMMYFUNCTION("""COMPUTED_VALUE"""),"")</f>
        <v/>
      </c>
      <c r="M211" s="26" t="str">
        <f ca="1">IFERROR(__xludf.DUMMYFUNCTION("""COMPUTED_VALUE"""),"")</f>
        <v/>
      </c>
      <c r="N211" s="26" t="str">
        <f ca="1">IFERROR(__xludf.DUMMYFUNCTION("""COMPUTED_VALUE"""),"")</f>
        <v/>
      </c>
      <c r="O211" s="22" t="str">
        <f ca="1">IFERROR(__xludf.DUMMYFUNCTION("""COMPUTED_VALUE"""),"")</f>
        <v/>
      </c>
      <c r="P211" s="22"/>
      <c r="Q211" s="22"/>
      <c r="R211" s="22"/>
      <c r="S211" s="22"/>
      <c r="T211" s="22"/>
      <c r="U211" s="22"/>
      <c r="V211" s="22"/>
      <c r="W211" s="22"/>
      <c r="X211" s="22"/>
      <c r="Y211" s="22"/>
    </row>
    <row r="212" spans="1:25" ht="14.25">
      <c r="A212" s="21" t="str">
        <f ca="1">IFERROR(__xludf.DUMMYFUNCTION("""COMPUTED_VALUE"""),"盧莉玲")</f>
        <v>盧莉玲</v>
      </c>
      <c r="B212" s="22" t="str">
        <f ca="1">IFERROR(__xludf.DUMMYFUNCTION("""COMPUTED_VALUE"""),"溫")</f>
        <v>溫</v>
      </c>
      <c r="C212" s="22" t="str">
        <f ca="1">IFERROR(__xludf.DUMMYFUNCTION("""COMPUTED_VALUE"""),"台灣")</f>
        <v>台灣</v>
      </c>
      <c r="D212" s="26" t="str">
        <f ca="1">IFERROR(__xludf.DUMMYFUNCTION("""COMPUTED_VALUE"""),"")</f>
        <v/>
      </c>
      <c r="E212" s="26">
        <f ca="1">IFERROR(__xludf.DUMMYFUNCTION("""COMPUTED_VALUE"""),1)</f>
        <v>1</v>
      </c>
      <c r="F212" s="28" t="str">
        <f ca="1">IFERROR(__xludf.DUMMYFUNCTION("""COMPUTED_VALUE"""),"台幣 $850")</f>
        <v>台幣 $850</v>
      </c>
      <c r="G212" s="26" t="str">
        <f ca="1">IFERROR(__xludf.DUMMYFUNCTION("""COMPUTED_VALUE"""),"")</f>
        <v/>
      </c>
      <c r="H212" s="26" t="str">
        <f ca="1">IFERROR(__xludf.DUMMYFUNCTION("""COMPUTED_VALUE"""),"")</f>
        <v/>
      </c>
      <c r="I212" s="26" t="str">
        <f ca="1">IFERROR(__xludf.DUMMYFUNCTION("""COMPUTED_VALUE"""),"")</f>
        <v/>
      </c>
      <c r="J212" s="26" t="str">
        <f ca="1">IFERROR(__xludf.DUMMYFUNCTION("""COMPUTED_VALUE"""),"")</f>
        <v/>
      </c>
      <c r="K212" s="26" t="str">
        <f ca="1">IFERROR(__xludf.DUMMYFUNCTION("""COMPUTED_VALUE"""),"")</f>
        <v/>
      </c>
      <c r="L212" s="27" t="str">
        <f ca="1">IFERROR(__xludf.DUMMYFUNCTION("""COMPUTED_VALUE"""),"")</f>
        <v/>
      </c>
      <c r="M212" s="26" t="str">
        <f ca="1">IFERROR(__xludf.DUMMYFUNCTION("""COMPUTED_VALUE"""),"")</f>
        <v/>
      </c>
      <c r="N212" s="26" t="str">
        <f ca="1">IFERROR(__xludf.DUMMYFUNCTION("""COMPUTED_VALUE"""),"")</f>
        <v/>
      </c>
      <c r="O212" s="22" t="str">
        <f ca="1">IFERROR(__xludf.DUMMYFUNCTION("""COMPUTED_VALUE"""),"")</f>
        <v/>
      </c>
      <c r="P212" s="22"/>
      <c r="Q212" s="22"/>
      <c r="R212" s="22"/>
      <c r="S212" s="22"/>
      <c r="T212" s="22"/>
      <c r="U212" s="22"/>
      <c r="V212" s="22"/>
      <c r="W212" s="22"/>
      <c r="X212" s="22"/>
      <c r="Y212" s="22"/>
    </row>
    <row r="213" spans="1:25" ht="14.25">
      <c r="A213" s="21" t="str">
        <f ca="1">IFERROR(__xludf.DUMMYFUNCTION("""COMPUTED_VALUE"""),"許芳瑛")</f>
        <v>許芳瑛</v>
      </c>
      <c r="B213" s="22" t="str">
        <f ca="1">IFERROR(__xludf.DUMMYFUNCTION("""COMPUTED_VALUE"""),"溫")</f>
        <v>溫</v>
      </c>
      <c r="C213" s="22" t="str">
        <f ca="1">IFERROR(__xludf.DUMMYFUNCTION("""COMPUTED_VALUE"""),"台灣")</f>
        <v>台灣</v>
      </c>
      <c r="D213" s="26">
        <f ca="1">IFERROR(__xludf.DUMMYFUNCTION("""COMPUTED_VALUE"""),2)</f>
        <v>2</v>
      </c>
      <c r="E213" s="26" t="str">
        <f ca="1">IFERROR(__xludf.DUMMYFUNCTION("""COMPUTED_VALUE"""),"")</f>
        <v/>
      </c>
      <c r="F213" s="28" t="str">
        <f ca="1">IFERROR(__xludf.DUMMYFUNCTION("""COMPUTED_VALUE"""),"")</f>
        <v/>
      </c>
      <c r="G213" s="26" t="str">
        <f ca="1">IFERROR(__xludf.DUMMYFUNCTION("""COMPUTED_VALUE"""),"")</f>
        <v/>
      </c>
      <c r="H213" s="26" t="str">
        <f ca="1">IFERROR(__xludf.DUMMYFUNCTION("""COMPUTED_VALUE"""),"")</f>
        <v/>
      </c>
      <c r="I213" s="26" t="str">
        <f ca="1">IFERROR(__xludf.DUMMYFUNCTION("""COMPUTED_VALUE"""),"")</f>
        <v/>
      </c>
      <c r="J213" s="26" t="str">
        <f ca="1">IFERROR(__xludf.DUMMYFUNCTION("""COMPUTED_VALUE"""),"")</f>
        <v/>
      </c>
      <c r="K213" s="26" t="str">
        <f ca="1">IFERROR(__xludf.DUMMYFUNCTION("""COMPUTED_VALUE"""),"")</f>
        <v/>
      </c>
      <c r="L213" s="27" t="str">
        <f ca="1">IFERROR(__xludf.DUMMYFUNCTION("""COMPUTED_VALUE"""),"")</f>
        <v/>
      </c>
      <c r="M213" s="26" t="str">
        <f ca="1">IFERROR(__xludf.DUMMYFUNCTION("""COMPUTED_VALUE"""),"")</f>
        <v/>
      </c>
      <c r="N213" s="26" t="str">
        <f ca="1">IFERROR(__xludf.DUMMYFUNCTION("""COMPUTED_VALUE"""),"")</f>
        <v/>
      </c>
      <c r="O213" s="22" t="str">
        <f ca="1">IFERROR(__xludf.DUMMYFUNCTION("""COMPUTED_VALUE"""),"")</f>
        <v/>
      </c>
      <c r="P213" s="22"/>
      <c r="Q213" s="22"/>
      <c r="R213" s="22"/>
      <c r="S213" s="22"/>
      <c r="T213" s="22"/>
      <c r="U213" s="22"/>
      <c r="V213" s="22"/>
      <c r="W213" s="22"/>
      <c r="X213" s="22"/>
      <c r="Y213" s="22"/>
    </row>
    <row r="214" spans="1:25" ht="14.25">
      <c r="A214" s="21" t="str">
        <f ca="1">IFERROR(__xludf.DUMMYFUNCTION("""COMPUTED_VALUE"""),"趙琳蘭")</f>
        <v>趙琳蘭</v>
      </c>
      <c r="B214" s="22" t="str">
        <f ca="1">IFERROR(__xludf.DUMMYFUNCTION("""COMPUTED_VALUE"""),"溫")</f>
        <v>溫</v>
      </c>
      <c r="C214" s="22" t="str">
        <f ca="1">IFERROR(__xludf.DUMMYFUNCTION("""COMPUTED_VALUE"""),"台灣")</f>
        <v>台灣</v>
      </c>
      <c r="D214" s="26">
        <f ca="1">IFERROR(__xludf.DUMMYFUNCTION("""COMPUTED_VALUE"""),1)</f>
        <v>1</v>
      </c>
      <c r="E214" s="26" t="str">
        <f ca="1">IFERROR(__xludf.DUMMYFUNCTION("""COMPUTED_VALUE"""),"")</f>
        <v/>
      </c>
      <c r="F214" s="28" t="str">
        <f ca="1">IFERROR(__xludf.DUMMYFUNCTION("""COMPUTED_VALUE"""),"")</f>
        <v/>
      </c>
      <c r="G214" s="26" t="str">
        <f ca="1">IFERROR(__xludf.DUMMYFUNCTION("""COMPUTED_VALUE"""),"")</f>
        <v/>
      </c>
      <c r="H214" s="26" t="str">
        <f ca="1">IFERROR(__xludf.DUMMYFUNCTION("""COMPUTED_VALUE"""),"")</f>
        <v/>
      </c>
      <c r="I214" s="26" t="str">
        <f ca="1">IFERROR(__xludf.DUMMYFUNCTION("""COMPUTED_VALUE"""),"")</f>
        <v/>
      </c>
      <c r="J214" s="26" t="str">
        <f ca="1">IFERROR(__xludf.DUMMYFUNCTION("""COMPUTED_VALUE"""),"")</f>
        <v/>
      </c>
      <c r="K214" s="26" t="str">
        <f ca="1">IFERROR(__xludf.DUMMYFUNCTION("""COMPUTED_VALUE"""),"")</f>
        <v/>
      </c>
      <c r="L214" s="27" t="str">
        <f ca="1">IFERROR(__xludf.DUMMYFUNCTION("""COMPUTED_VALUE"""),"")</f>
        <v/>
      </c>
      <c r="M214" s="26" t="str">
        <f ca="1">IFERROR(__xludf.DUMMYFUNCTION("""COMPUTED_VALUE"""),"")</f>
        <v/>
      </c>
      <c r="N214" s="26" t="str">
        <f ca="1">IFERROR(__xludf.DUMMYFUNCTION("""COMPUTED_VALUE"""),"")</f>
        <v/>
      </c>
      <c r="O214" s="22" t="str">
        <f ca="1">IFERROR(__xludf.DUMMYFUNCTION("""COMPUTED_VALUE"""),"")</f>
        <v/>
      </c>
      <c r="P214" s="22"/>
      <c r="Q214" s="22"/>
      <c r="R214" s="22"/>
      <c r="S214" s="22"/>
      <c r="T214" s="22"/>
      <c r="U214" s="22"/>
      <c r="V214" s="22"/>
      <c r="W214" s="22"/>
      <c r="X214" s="22"/>
      <c r="Y214" s="22"/>
    </row>
    <row r="215" spans="1:25" ht="14.25">
      <c r="A215" s="21" t="str">
        <f ca="1">IFERROR(__xludf.DUMMYFUNCTION("""COMPUTED_VALUE"""),"鄭靜美")</f>
        <v>鄭靜美</v>
      </c>
      <c r="B215" s="22" t="str">
        <f ca="1">IFERROR(__xludf.DUMMYFUNCTION("""COMPUTED_VALUE"""),"溫")</f>
        <v>溫</v>
      </c>
      <c r="C215" s="22" t="str">
        <f ca="1">IFERROR(__xludf.DUMMYFUNCTION("""COMPUTED_VALUE"""),"美國")</f>
        <v>美國</v>
      </c>
      <c r="D215" s="26">
        <f ca="1">IFERROR(__xludf.DUMMYFUNCTION("""COMPUTED_VALUE"""),1)</f>
        <v>1</v>
      </c>
      <c r="E215" s="26" t="str">
        <f ca="1">IFERROR(__xludf.DUMMYFUNCTION("""COMPUTED_VALUE"""),"")</f>
        <v/>
      </c>
      <c r="F215" s="28" t="str">
        <f ca="1">IFERROR(__xludf.DUMMYFUNCTION("""COMPUTED_VALUE"""),"")</f>
        <v/>
      </c>
      <c r="G215" s="26" t="str">
        <f ca="1">IFERROR(__xludf.DUMMYFUNCTION("""COMPUTED_VALUE"""),"")</f>
        <v/>
      </c>
      <c r="H215" s="26" t="str">
        <f ca="1">IFERROR(__xludf.DUMMYFUNCTION("""COMPUTED_VALUE"""),"")</f>
        <v/>
      </c>
      <c r="I215" s="26" t="str">
        <f ca="1">IFERROR(__xludf.DUMMYFUNCTION("""COMPUTED_VALUE"""),"")</f>
        <v/>
      </c>
      <c r="J215" s="26" t="str">
        <f ca="1">IFERROR(__xludf.DUMMYFUNCTION("""COMPUTED_VALUE"""),"")</f>
        <v/>
      </c>
      <c r="K215" s="26" t="str">
        <f ca="1">IFERROR(__xludf.DUMMYFUNCTION("""COMPUTED_VALUE"""),"")</f>
        <v/>
      </c>
      <c r="L215" s="27" t="str">
        <f ca="1">IFERROR(__xludf.DUMMYFUNCTION("""COMPUTED_VALUE"""),"")</f>
        <v/>
      </c>
      <c r="M215" s="26" t="str">
        <f ca="1">IFERROR(__xludf.DUMMYFUNCTION("""COMPUTED_VALUE"""),"")</f>
        <v/>
      </c>
      <c r="N215" s="26" t="str">
        <f ca="1">IFERROR(__xludf.DUMMYFUNCTION("""COMPUTED_VALUE"""),"")</f>
        <v/>
      </c>
      <c r="O215" s="22" t="str">
        <f ca="1">IFERROR(__xludf.DUMMYFUNCTION("""COMPUTED_VALUE"""),"")</f>
        <v/>
      </c>
      <c r="P215" s="22"/>
      <c r="Q215" s="22"/>
      <c r="R215" s="22"/>
      <c r="S215" s="22"/>
      <c r="T215" s="22"/>
      <c r="U215" s="22"/>
      <c r="V215" s="22"/>
      <c r="W215" s="22"/>
      <c r="X215" s="22"/>
      <c r="Y215" s="22"/>
    </row>
    <row r="216" spans="1:25" ht="14.25">
      <c r="A216" s="21" t="str">
        <f ca="1">IFERROR(__xludf.DUMMYFUNCTION("""COMPUTED_VALUE"""),"何莉櫻")</f>
        <v>何莉櫻</v>
      </c>
      <c r="B216" s="22" t="str">
        <f ca="1">IFERROR(__xludf.DUMMYFUNCTION("""COMPUTED_VALUE"""),"良")</f>
        <v>良</v>
      </c>
      <c r="C216" s="22" t="str">
        <f ca="1">IFERROR(__xludf.DUMMYFUNCTION("""COMPUTED_VALUE"""),"台灣")</f>
        <v>台灣</v>
      </c>
      <c r="D216" s="26">
        <f ca="1">IFERROR(__xludf.DUMMYFUNCTION("""COMPUTED_VALUE"""),1)</f>
        <v>1</v>
      </c>
      <c r="E216" s="26">
        <f ca="1">IFERROR(__xludf.DUMMYFUNCTION("""COMPUTED_VALUE"""),1)</f>
        <v>1</v>
      </c>
      <c r="F216" s="28" t="str">
        <f ca="1">IFERROR(__xludf.DUMMYFUNCTION("""COMPUTED_VALUE"""),"台幣 $750")</f>
        <v>台幣 $750</v>
      </c>
      <c r="G216" s="26" t="str">
        <f ca="1">IFERROR(__xludf.DUMMYFUNCTION("""COMPUTED_VALUE"""),"")</f>
        <v/>
      </c>
      <c r="H216" s="22"/>
      <c r="I216" s="22"/>
      <c r="J216" s="26">
        <f ca="1">IFERROR(__xludf.DUMMYFUNCTION("""COMPUTED_VALUE"""),0)</f>
        <v>0</v>
      </c>
      <c r="K216" s="26">
        <f ca="1">IFERROR(__xludf.DUMMYFUNCTION("""COMPUTED_VALUE"""),1)</f>
        <v>1</v>
      </c>
      <c r="L216" s="27">
        <f ca="1">IFERROR(__xludf.DUMMYFUNCTION("""COMPUTED_VALUE"""),45958)</f>
        <v>45958</v>
      </c>
      <c r="M216" s="26" t="str">
        <f ca="1">IFERROR(__xludf.DUMMYFUNCTION("""COMPUTED_VALUE"""),"")</f>
        <v/>
      </c>
      <c r="N216" s="26">
        <f ca="1">IFERROR(__xludf.DUMMYFUNCTION("""COMPUTED_VALUE"""),1)</f>
        <v>1</v>
      </c>
      <c r="O216" s="22" t="str">
        <f ca="1">IFERROR(__xludf.DUMMYFUNCTION("""COMPUTED_VALUE"""),"A")</f>
        <v>A</v>
      </c>
      <c r="P216" s="22"/>
      <c r="Q216" s="22"/>
      <c r="R216" s="22"/>
      <c r="S216" s="22"/>
      <c r="T216" s="22"/>
      <c r="U216" s="22"/>
      <c r="V216" s="22"/>
      <c r="W216" s="22"/>
      <c r="X216" s="22"/>
      <c r="Y216" s="22"/>
    </row>
    <row r="217" spans="1:25" ht="14.25">
      <c r="A217" s="21" t="str">
        <f ca="1">IFERROR(__xludf.DUMMYFUNCTION("""COMPUTED_VALUE"""),"呂惠美")</f>
        <v>呂惠美</v>
      </c>
      <c r="B217" s="22" t="str">
        <f ca="1">IFERROR(__xludf.DUMMYFUNCTION("""COMPUTED_VALUE"""),"良")</f>
        <v>良</v>
      </c>
      <c r="C217" s="22" t="str">
        <f ca="1">IFERROR(__xludf.DUMMYFUNCTION("""COMPUTED_VALUE"""),"台灣")</f>
        <v>台灣</v>
      </c>
      <c r="D217" s="26" t="str">
        <f ca="1">IFERROR(__xludf.DUMMYFUNCTION("""COMPUTED_VALUE"""),"")</f>
        <v/>
      </c>
      <c r="E217" s="26" t="str">
        <f ca="1">IFERROR(__xludf.DUMMYFUNCTION("""COMPUTED_VALUE"""),"")</f>
        <v/>
      </c>
      <c r="F217" s="28" t="str">
        <f ca="1">IFERROR(__xludf.DUMMYFUNCTION("""COMPUTED_VALUE"""),"")</f>
        <v/>
      </c>
      <c r="G217" s="26" t="str">
        <f ca="1">IFERROR(__xludf.DUMMYFUNCTION("""COMPUTED_VALUE"""),"")</f>
        <v/>
      </c>
      <c r="H217" s="26" t="str">
        <f ca="1">IFERROR(__xludf.DUMMYFUNCTION("""COMPUTED_VALUE"""),"")</f>
        <v/>
      </c>
      <c r="I217" s="26" t="str">
        <f ca="1">IFERROR(__xludf.DUMMYFUNCTION("""COMPUTED_VALUE"""),"")</f>
        <v/>
      </c>
      <c r="J217" s="26" t="str">
        <f ca="1">IFERROR(__xludf.DUMMYFUNCTION("""COMPUTED_VALUE"""),"")</f>
        <v/>
      </c>
      <c r="K217" s="26" t="str">
        <f ca="1">IFERROR(__xludf.DUMMYFUNCTION("""COMPUTED_VALUE"""),"")</f>
        <v/>
      </c>
      <c r="L217" s="27" t="str">
        <f ca="1">IFERROR(__xludf.DUMMYFUNCTION("""COMPUTED_VALUE"""),"")</f>
        <v/>
      </c>
      <c r="M217" s="26" t="str">
        <f ca="1">IFERROR(__xludf.DUMMYFUNCTION("""COMPUTED_VALUE"""),"")</f>
        <v/>
      </c>
      <c r="N217" s="26" t="str">
        <f ca="1">IFERROR(__xludf.DUMMYFUNCTION("""COMPUTED_VALUE"""),"")</f>
        <v/>
      </c>
      <c r="O217" s="22" t="str">
        <f ca="1">IFERROR(__xludf.DUMMYFUNCTION("""COMPUTED_VALUE"""),"")</f>
        <v/>
      </c>
      <c r="P217" s="22"/>
      <c r="Q217" s="22"/>
      <c r="R217" s="22"/>
      <c r="S217" s="22"/>
      <c r="T217" s="22"/>
      <c r="U217" s="22"/>
      <c r="V217" s="22"/>
      <c r="W217" s="22"/>
      <c r="X217" s="22"/>
      <c r="Y217" s="22"/>
    </row>
    <row r="218" spans="1:25" ht="14.25">
      <c r="A218" s="21" t="str">
        <f ca="1">IFERROR(__xludf.DUMMYFUNCTION("""COMPUTED_VALUE"""),"張寧芬")</f>
        <v>張寧芬</v>
      </c>
      <c r="B218" s="22" t="str">
        <f ca="1">IFERROR(__xludf.DUMMYFUNCTION("""COMPUTED_VALUE"""),"良")</f>
        <v>良</v>
      </c>
      <c r="C218" s="22" t="str">
        <f ca="1">IFERROR(__xludf.DUMMYFUNCTION("""COMPUTED_VALUE"""),"美國")</f>
        <v>美國</v>
      </c>
      <c r="D218" s="26">
        <f ca="1">IFERROR(__xludf.DUMMYFUNCTION("""COMPUTED_VALUE"""),1)</f>
        <v>1</v>
      </c>
      <c r="E218" s="26">
        <f ca="1">IFERROR(__xludf.DUMMYFUNCTION("""COMPUTED_VALUE"""),2)</f>
        <v>2</v>
      </c>
      <c r="F218" s="28" t="str">
        <f ca="1">IFERROR(__xludf.DUMMYFUNCTION("""COMPUTED_VALUE"""),"美金 $50")</f>
        <v>美金 $50</v>
      </c>
      <c r="G218" s="26" t="str">
        <f ca="1">IFERROR(__xludf.DUMMYFUNCTION("""COMPUTED_VALUE"""),"")</f>
        <v/>
      </c>
      <c r="H218" s="26" t="str">
        <f ca="1">IFERROR(__xludf.DUMMYFUNCTION("""COMPUTED_VALUE"""),"")</f>
        <v/>
      </c>
      <c r="I218" s="26" t="str">
        <f ca="1">IFERROR(__xludf.DUMMYFUNCTION("""COMPUTED_VALUE"""),"")</f>
        <v/>
      </c>
      <c r="J218" s="26" t="str">
        <f ca="1">IFERROR(__xludf.DUMMYFUNCTION("""COMPUTED_VALUE"""),"")</f>
        <v/>
      </c>
      <c r="K218" s="26" t="str">
        <f ca="1">IFERROR(__xludf.DUMMYFUNCTION("""COMPUTED_VALUE"""),"")</f>
        <v/>
      </c>
      <c r="L218" s="27" t="str">
        <f ca="1">IFERROR(__xludf.DUMMYFUNCTION("""COMPUTED_VALUE"""),"")</f>
        <v/>
      </c>
      <c r="M218" s="26" t="str">
        <f ca="1">IFERROR(__xludf.DUMMYFUNCTION("""COMPUTED_VALUE"""),"")</f>
        <v/>
      </c>
      <c r="N218" s="26">
        <f ca="1">IFERROR(__xludf.DUMMYFUNCTION("""COMPUTED_VALUE"""),1)</f>
        <v>1</v>
      </c>
      <c r="O218" s="22" t="str">
        <f ca="1">IFERROR(__xludf.DUMMYFUNCTION("""COMPUTED_VALUE"""),"A")</f>
        <v>A</v>
      </c>
      <c r="P218" s="22"/>
      <c r="Q218" s="22"/>
      <c r="R218" s="22"/>
      <c r="S218" s="22"/>
      <c r="T218" s="22"/>
      <c r="U218" s="22"/>
      <c r="V218" s="22"/>
      <c r="W218" s="22"/>
      <c r="X218" s="22"/>
      <c r="Y218" s="22"/>
    </row>
    <row r="219" spans="1:25" ht="14.25">
      <c r="A219" s="21" t="str">
        <f ca="1">IFERROR(__xludf.DUMMYFUNCTION("""COMPUTED_VALUE"""),"李世慧")</f>
        <v>李世慧</v>
      </c>
      <c r="B219" s="22" t="str">
        <f ca="1">IFERROR(__xludf.DUMMYFUNCTION("""COMPUTED_VALUE"""),"良")</f>
        <v>良</v>
      </c>
      <c r="C219" s="22" t="str">
        <f ca="1">IFERROR(__xludf.DUMMYFUNCTION("""COMPUTED_VALUE"""),"美國")</f>
        <v>美國</v>
      </c>
      <c r="D219" s="26">
        <f ca="1">IFERROR(__xludf.DUMMYFUNCTION("""COMPUTED_VALUE"""),0)</f>
        <v>0</v>
      </c>
      <c r="E219" s="26">
        <f ca="1">IFERROR(__xludf.DUMMYFUNCTION("""COMPUTED_VALUE"""),1)</f>
        <v>1</v>
      </c>
      <c r="F219" s="28" t="str">
        <f ca="1">IFERROR(__xludf.DUMMYFUNCTION("""COMPUTED_VALUE"""),"美金 $25")</f>
        <v>美金 $25</v>
      </c>
      <c r="G219" s="26">
        <f ca="1">IFERROR(__xludf.DUMMYFUNCTION("""COMPUTED_VALUE"""),0)</f>
        <v>0</v>
      </c>
      <c r="H219" s="22"/>
      <c r="I219" s="26" t="str">
        <f ca="1">IFERROR(__xludf.DUMMYFUNCTION("""COMPUTED_VALUE"""),"")</f>
        <v/>
      </c>
      <c r="J219" s="26">
        <f ca="1">IFERROR(__xludf.DUMMYFUNCTION("""COMPUTED_VALUE"""),0)</f>
        <v>0</v>
      </c>
      <c r="K219" s="26">
        <f ca="1">IFERROR(__xludf.DUMMYFUNCTION("""COMPUTED_VALUE"""),0)</f>
        <v>0</v>
      </c>
      <c r="L219" s="27" t="str">
        <f ca="1">IFERROR(__xludf.DUMMYFUNCTION("""COMPUTED_VALUE"""),"")</f>
        <v/>
      </c>
      <c r="M219" s="26" t="str">
        <f ca="1">IFERROR(__xludf.DUMMYFUNCTION("""COMPUTED_VALUE"""),"")</f>
        <v/>
      </c>
      <c r="N219" s="26" t="str">
        <f ca="1">IFERROR(__xludf.DUMMYFUNCTION("""COMPUTED_VALUE"""),"")</f>
        <v/>
      </c>
      <c r="O219" s="22" t="str">
        <f ca="1">IFERROR(__xludf.DUMMYFUNCTION("""COMPUTED_VALUE"""),"")</f>
        <v/>
      </c>
      <c r="P219" s="22"/>
      <c r="Q219" s="22"/>
      <c r="R219" s="22"/>
      <c r="S219" s="22"/>
      <c r="T219" s="22"/>
      <c r="U219" s="22"/>
      <c r="V219" s="22"/>
      <c r="W219" s="22"/>
      <c r="X219" s="22"/>
      <c r="Y219" s="22"/>
    </row>
    <row r="220" spans="1:25" ht="14.25">
      <c r="A220" s="21" t="str">
        <f ca="1">IFERROR(__xludf.DUMMYFUNCTION("""COMPUTED_VALUE"""),"王悅民")</f>
        <v>王悅民</v>
      </c>
      <c r="B220" s="22" t="str">
        <f ca="1">IFERROR(__xludf.DUMMYFUNCTION("""COMPUTED_VALUE"""),"良")</f>
        <v>良</v>
      </c>
      <c r="C220" s="22" t="str">
        <f ca="1">IFERROR(__xludf.DUMMYFUNCTION("""COMPUTED_VALUE"""),"美國")</f>
        <v>美國</v>
      </c>
      <c r="D220" s="26">
        <f ca="1">IFERROR(__xludf.DUMMYFUNCTION("""COMPUTED_VALUE"""),2)</f>
        <v>2</v>
      </c>
      <c r="E220" s="26" t="str">
        <f ca="1">IFERROR(__xludf.DUMMYFUNCTION("""COMPUTED_VALUE"""),"")</f>
        <v/>
      </c>
      <c r="F220" s="28" t="str">
        <f ca="1">IFERROR(__xludf.DUMMYFUNCTION("""COMPUTED_VALUE"""),"")</f>
        <v/>
      </c>
      <c r="G220" s="26" t="str">
        <f ca="1">IFERROR(__xludf.DUMMYFUNCTION("""COMPUTED_VALUE"""),"")</f>
        <v/>
      </c>
      <c r="H220" s="22"/>
      <c r="I220" s="26" t="str">
        <f ca="1">IFERROR(__xludf.DUMMYFUNCTION("""COMPUTED_VALUE"""),"")</f>
        <v/>
      </c>
      <c r="J220" s="26">
        <f ca="1">IFERROR(__xludf.DUMMYFUNCTION("""COMPUTED_VALUE"""),2)</f>
        <v>2</v>
      </c>
      <c r="K220" s="26">
        <f ca="1">IFERROR(__xludf.DUMMYFUNCTION("""COMPUTED_VALUE"""),1)</f>
        <v>1</v>
      </c>
      <c r="L220" s="27" t="str">
        <f ca="1">IFERROR(__xludf.DUMMYFUNCTION("""COMPUTED_VALUE"""),"候補")</f>
        <v>候補</v>
      </c>
      <c r="M220" s="26" t="str">
        <f ca="1">IFERROR(__xludf.DUMMYFUNCTION("""COMPUTED_VALUE"""),"")</f>
        <v/>
      </c>
      <c r="N220" s="26" t="str">
        <f ca="1">IFERROR(__xludf.DUMMYFUNCTION("""COMPUTED_VALUE"""),"")</f>
        <v/>
      </c>
      <c r="O220" s="22" t="str">
        <f ca="1">IFERROR(__xludf.DUMMYFUNCTION("""COMPUTED_VALUE"""),"")</f>
        <v/>
      </c>
      <c r="P220" s="22"/>
      <c r="Q220" s="22"/>
      <c r="R220" s="22"/>
      <c r="S220" s="22"/>
      <c r="T220" s="22"/>
      <c r="U220" s="22"/>
      <c r="V220" s="22"/>
      <c r="W220" s="22"/>
      <c r="X220" s="22"/>
      <c r="Y220" s="22"/>
    </row>
    <row r="221" spans="1:25" ht="14.25">
      <c r="A221" s="21" t="str">
        <f ca="1">IFERROR(__xludf.DUMMYFUNCTION("""COMPUTED_VALUE"""),"王璦玲")</f>
        <v>王璦玲</v>
      </c>
      <c r="B221" s="22" t="str">
        <f ca="1">IFERROR(__xludf.DUMMYFUNCTION("""COMPUTED_VALUE"""),"良")</f>
        <v>良</v>
      </c>
      <c r="C221" s="22" t="str">
        <f ca="1">IFERROR(__xludf.DUMMYFUNCTION("""COMPUTED_VALUE"""),"台灣")</f>
        <v>台灣</v>
      </c>
      <c r="D221" s="26">
        <f ca="1">IFERROR(__xludf.DUMMYFUNCTION("""COMPUTED_VALUE"""),1)</f>
        <v>1</v>
      </c>
      <c r="E221" s="26" t="str">
        <f ca="1">IFERROR(__xludf.DUMMYFUNCTION("""COMPUTED_VALUE"""),"")</f>
        <v/>
      </c>
      <c r="F221" s="28" t="str">
        <f ca="1">IFERROR(__xludf.DUMMYFUNCTION("""COMPUTED_VALUE"""),"")</f>
        <v/>
      </c>
      <c r="G221" s="26" t="str">
        <f ca="1">IFERROR(__xludf.DUMMYFUNCTION("""COMPUTED_VALUE"""),"")</f>
        <v/>
      </c>
      <c r="H221" s="26" t="str">
        <f ca="1">IFERROR(__xludf.DUMMYFUNCTION("""COMPUTED_VALUE"""),"")</f>
        <v/>
      </c>
      <c r="I221" s="26" t="str">
        <f ca="1">IFERROR(__xludf.DUMMYFUNCTION("""COMPUTED_VALUE"""),"")</f>
        <v/>
      </c>
      <c r="J221" s="26" t="str">
        <f ca="1">IFERROR(__xludf.DUMMYFUNCTION("""COMPUTED_VALUE"""),"")</f>
        <v/>
      </c>
      <c r="K221" s="26" t="str">
        <f ca="1">IFERROR(__xludf.DUMMYFUNCTION("""COMPUTED_VALUE"""),"")</f>
        <v/>
      </c>
      <c r="L221" s="27" t="str">
        <f ca="1">IFERROR(__xludf.DUMMYFUNCTION("""COMPUTED_VALUE"""),"")</f>
        <v/>
      </c>
      <c r="M221" s="26" t="str">
        <f ca="1">IFERROR(__xludf.DUMMYFUNCTION("""COMPUTED_VALUE"""),"")</f>
        <v/>
      </c>
      <c r="N221" s="26" t="str">
        <f ca="1">IFERROR(__xludf.DUMMYFUNCTION("""COMPUTED_VALUE"""),"")</f>
        <v/>
      </c>
      <c r="O221" s="22" t="str">
        <f ca="1">IFERROR(__xludf.DUMMYFUNCTION("""COMPUTED_VALUE"""),"")</f>
        <v/>
      </c>
      <c r="P221" s="22"/>
      <c r="Q221" s="22"/>
      <c r="R221" s="22"/>
      <c r="S221" s="22"/>
      <c r="T221" s="22"/>
      <c r="U221" s="22"/>
      <c r="V221" s="22"/>
      <c r="W221" s="22"/>
      <c r="X221" s="22"/>
      <c r="Y221" s="22"/>
    </row>
    <row r="222" spans="1:25" ht="14.25">
      <c r="A222" s="21" t="str">
        <f ca="1">IFERROR(__xludf.DUMMYFUNCTION("""COMPUTED_VALUE"""),"秦鴻筠")</f>
        <v>秦鴻筠</v>
      </c>
      <c r="B222" s="22" t="str">
        <f ca="1">IFERROR(__xludf.DUMMYFUNCTION("""COMPUTED_VALUE"""),"良")</f>
        <v>良</v>
      </c>
      <c r="C222" s="22" t="str">
        <f ca="1">IFERROR(__xludf.DUMMYFUNCTION("""COMPUTED_VALUE"""),"台灣")</f>
        <v>台灣</v>
      </c>
      <c r="D222" s="26">
        <f ca="1">IFERROR(__xludf.DUMMYFUNCTION("""COMPUTED_VALUE"""),1)</f>
        <v>1</v>
      </c>
      <c r="E222" s="26" t="str">
        <f ca="1">IFERROR(__xludf.DUMMYFUNCTION("""COMPUTED_VALUE"""),"")</f>
        <v/>
      </c>
      <c r="F222" s="28" t="str">
        <f ca="1">IFERROR(__xludf.DUMMYFUNCTION("""COMPUTED_VALUE"""),"")</f>
        <v/>
      </c>
      <c r="G222" s="26" t="str">
        <f ca="1">IFERROR(__xludf.DUMMYFUNCTION("""COMPUTED_VALUE"""),"")</f>
        <v/>
      </c>
      <c r="H222" s="26" t="str">
        <f ca="1">IFERROR(__xludf.DUMMYFUNCTION("""COMPUTED_VALUE"""),"")</f>
        <v/>
      </c>
      <c r="I222" s="26" t="str">
        <f ca="1">IFERROR(__xludf.DUMMYFUNCTION("""COMPUTED_VALUE"""),"")</f>
        <v/>
      </c>
      <c r="J222" s="26" t="str">
        <f ca="1">IFERROR(__xludf.DUMMYFUNCTION("""COMPUTED_VALUE"""),"")</f>
        <v/>
      </c>
      <c r="K222" s="26" t="str">
        <f ca="1">IFERROR(__xludf.DUMMYFUNCTION("""COMPUTED_VALUE"""),"")</f>
        <v/>
      </c>
      <c r="L222" s="27" t="str">
        <f ca="1">IFERROR(__xludf.DUMMYFUNCTION("""COMPUTED_VALUE"""),"")</f>
        <v/>
      </c>
      <c r="M222" s="26" t="str">
        <f ca="1">IFERROR(__xludf.DUMMYFUNCTION("""COMPUTED_VALUE"""),"")</f>
        <v/>
      </c>
      <c r="N222" s="26" t="str">
        <f ca="1">IFERROR(__xludf.DUMMYFUNCTION("""COMPUTED_VALUE"""),"")</f>
        <v/>
      </c>
      <c r="O222" s="22" t="str">
        <f ca="1">IFERROR(__xludf.DUMMYFUNCTION("""COMPUTED_VALUE"""),"")</f>
        <v/>
      </c>
      <c r="P222" s="22"/>
      <c r="Q222" s="22"/>
      <c r="R222" s="22"/>
      <c r="S222" s="22"/>
      <c r="T222" s="22"/>
      <c r="U222" s="22"/>
      <c r="V222" s="22"/>
      <c r="W222" s="22"/>
      <c r="X222" s="22"/>
      <c r="Y222" s="22"/>
    </row>
    <row r="223" spans="1:25" ht="14.25">
      <c r="A223" s="21" t="str">
        <f ca="1">IFERROR(__xludf.DUMMYFUNCTION("""COMPUTED_VALUE"""),"蘇阿香")</f>
        <v>蘇阿香</v>
      </c>
      <c r="B223" s="22" t="str">
        <f ca="1">IFERROR(__xludf.DUMMYFUNCTION("""COMPUTED_VALUE"""),"良")</f>
        <v>良</v>
      </c>
      <c r="C223" s="22" t="str">
        <f ca="1">IFERROR(__xludf.DUMMYFUNCTION("""COMPUTED_VALUE"""),"台灣")</f>
        <v>台灣</v>
      </c>
      <c r="D223" s="26">
        <f ca="1">IFERROR(__xludf.DUMMYFUNCTION("""COMPUTED_VALUE"""),1)</f>
        <v>1</v>
      </c>
      <c r="E223" s="26" t="str">
        <f ca="1">IFERROR(__xludf.DUMMYFUNCTION("""COMPUTED_VALUE"""),"")</f>
        <v/>
      </c>
      <c r="F223" s="28" t="str">
        <f ca="1">IFERROR(__xludf.DUMMYFUNCTION("""COMPUTED_VALUE"""),"")</f>
        <v/>
      </c>
      <c r="G223" s="26" t="str">
        <f ca="1">IFERROR(__xludf.DUMMYFUNCTION("""COMPUTED_VALUE"""),"")</f>
        <v/>
      </c>
      <c r="H223" s="26" t="str">
        <f ca="1">IFERROR(__xludf.DUMMYFUNCTION("""COMPUTED_VALUE"""),"")</f>
        <v/>
      </c>
      <c r="I223" s="26" t="str">
        <f ca="1">IFERROR(__xludf.DUMMYFUNCTION("""COMPUTED_VALUE"""),"")</f>
        <v/>
      </c>
      <c r="J223" s="26" t="str">
        <f ca="1">IFERROR(__xludf.DUMMYFUNCTION("""COMPUTED_VALUE"""),"")</f>
        <v/>
      </c>
      <c r="K223" s="26" t="str">
        <f ca="1">IFERROR(__xludf.DUMMYFUNCTION("""COMPUTED_VALUE"""),"")</f>
        <v/>
      </c>
      <c r="L223" s="27" t="str">
        <f ca="1">IFERROR(__xludf.DUMMYFUNCTION("""COMPUTED_VALUE"""),"")</f>
        <v/>
      </c>
      <c r="M223" s="26" t="str">
        <f ca="1">IFERROR(__xludf.DUMMYFUNCTION("""COMPUTED_VALUE"""),"")</f>
        <v/>
      </c>
      <c r="N223" s="26" t="str">
        <f ca="1">IFERROR(__xludf.DUMMYFUNCTION("""COMPUTED_VALUE"""),"")</f>
        <v/>
      </c>
      <c r="O223" s="22" t="str">
        <f ca="1">IFERROR(__xludf.DUMMYFUNCTION("""COMPUTED_VALUE"""),"")</f>
        <v/>
      </c>
      <c r="P223" s="22"/>
      <c r="Q223" s="22"/>
      <c r="R223" s="22"/>
      <c r="S223" s="22"/>
      <c r="T223" s="22"/>
      <c r="U223" s="22"/>
      <c r="V223" s="22"/>
      <c r="W223" s="22"/>
      <c r="X223" s="22"/>
      <c r="Y223" s="22"/>
    </row>
    <row r="224" spans="1:25" ht="14.25">
      <c r="A224" s="21" t="str">
        <f ca="1">IFERROR(__xludf.DUMMYFUNCTION("""COMPUTED_VALUE"""),"陳麗滿")</f>
        <v>陳麗滿</v>
      </c>
      <c r="B224" s="22" t="str">
        <f ca="1">IFERROR(__xludf.DUMMYFUNCTION("""COMPUTED_VALUE"""),"良")</f>
        <v>良</v>
      </c>
      <c r="C224" s="22" t="str">
        <f ca="1">IFERROR(__xludf.DUMMYFUNCTION("""COMPUTED_VALUE"""),"台灣")</f>
        <v>台灣</v>
      </c>
      <c r="D224" s="26">
        <f ca="1">IFERROR(__xludf.DUMMYFUNCTION("""COMPUTED_VALUE"""),1)</f>
        <v>1</v>
      </c>
      <c r="E224" s="26">
        <f ca="1">IFERROR(__xludf.DUMMYFUNCTION("""COMPUTED_VALUE"""),7)</f>
        <v>7</v>
      </c>
      <c r="F224" s="28" t="str">
        <f ca="1">IFERROR(__xludf.DUMMYFUNCTION("""COMPUTED_VALUE"""),"美金 $99")</f>
        <v>美金 $99</v>
      </c>
      <c r="G224" s="26" t="str">
        <f ca="1">IFERROR(__xludf.DUMMYFUNCTION("""COMPUTED_VALUE"""),"")</f>
        <v/>
      </c>
      <c r="H224" s="26">
        <f ca="1">IFERROR(__xludf.DUMMYFUNCTION("""COMPUTED_VALUE"""),2)</f>
        <v>2</v>
      </c>
      <c r="I224" s="26" t="str">
        <f ca="1">IFERROR(__xludf.DUMMYFUNCTION("""COMPUTED_VALUE"""),"D")</f>
        <v>D</v>
      </c>
      <c r="J224" s="26">
        <f ca="1">IFERROR(__xludf.DUMMYFUNCTION("""COMPUTED_VALUE"""),0)</f>
        <v>0</v>
      </c>
      <c r="K224" s="26">
        <f ca="1">IFERROR(__xludf.DUMMYFUNCTION("""COMPUTED_VALUE"""),1)</f>
        <v>1</v>
      </c>
      <c r="L224" s="27" t="str">
        <f ca="1">IFERROR(__xludf.DUMMYFUNCTION("""COMPUTED_VALUE"""),"候補")</f>
        <v>候補</v>
      </c>
      <c r="M224" s="26" t="str">
        <f ca="1">IFERROR(__xludf.DUMMYFUNCTION("""COMPUTED_VALUE"""),"")</f>
        <v/>
      </c>
      <c r="N224" s="26">
        <f ca="1">IFERROR(__xludf.DUMMYFUNCTION("""COMPUTED_VALUE"""),2)</f>
        <v>2</v>
      </c>
      <c r="O224" s="22" t="str">
        <f ca="1">IFERROR(__xludf.DUMMYFUNCTION("""COMPUTED_VALUE"""),"C")</f>
        <v>C</v>
      </c>
      <c r="P224" s="22"/>
      <c r="Q224" s="22"/>
      <c r="R224" s="22"/>
      <c r="S224" s="22"/>
      <c r="T224" s="22"/>
      <c r="U224" s="22"/>
      <c r="V224" s="22"/>
      <c r="W224" s="22"/>
      <c r="X224" s="22"/>
      <c r="Y224" s="22"/>
    </row>
    <row r="225" spans="1:25" ht="14.25">
      <c r="A225" s="21" t="str">
        <f ca="1">IFERROR(__xludf.DUMMYFUNCTION("""COMPUTED_VALUE"""),"顏乃欣")</f>
        <v>顏乃欣</v>
      </c>
      <c r="B225" s="22" t="str">
        <f ca="1">IFERROR(__xludf.DUMMYFUNCTION("""COMPUTED_VALUE"""),"良")</f>
        <v>良</v>
      </c>
      <c r="C225" s="22" t="str">
        <f ca="1">IFERROR(__xludf.DUMMYFUNCTION("""COMPUTED_VALUE"""),"台灣")</f>
        <v>台灣</v>
      </c>
      <c r="D225" s="26">
        <f ca="1">IFERROR(__xludf.DUMMYFUNCTION("""COMPUTED_VALUE"""),1)</f>
        <v>1</v>
      </c>
      <c r="E225" s="26" t="str">
        <f ca="1">IFERROR(__xludf.DUMMYFUNCTION("""COMPUTED_VALUE"""),"")</f>
        <v/>
      </c>
      <c r="F225" s="28" t="str">
        <f ca="1">IFERROR(__xludf.DUMMYFUNCTION("""COMPUTED_VALUE"""),"")</f>
        <v/>
      </c>
      <c r="G225" s="26" t="str">
        <f ca="1">IFERROR(__xludf.DUMMYFUNCTION("""COMPUTED_VALUE"""),"")</f>
        <v/>
      </c>
      <c r="H225" s="26" t="str">
        <f ca="1">IFERROR(__xludf.DUMMYFUNCTION("""COMPUTED_VALUE"""),"")</f>
        <v/>
      </c>
      <c r="I225" s="26" t="str">
        <f ca="1">IFERROR(__xludf.DUMMYFUNCTION("""COMPUTED_VALUE"""),"")</f>
        <v/>
      </c>
      <c r="J225" s="26" t="str">
        <f ca="1">IFERROR(__xludf.DUMMYFUNCTION("""COMPUTED_VALUE"""),"")</f>
        <v/>
      </c>
      <c r="K225" s="26" t="str">
        <f ca="1">IFERROR(__xludf.DUMMYFUNCTION("""COMPUTED_VALUE"""),"")</f>
        <v/>
      </c>
      <c r="L225" s="27" t="str">
        <f ca="1">IFERROR(__xludf.DUMMYFUNCTION("""COMPUTED_VALUE"""),"")</f>
        <v/>
      </c>
      <c r="M225" s="26" t="str">
        <f ca="1">IFERROR(__xludf.DUMMYFUNCTION("""COMPUTED_VALUE"""),"")</f>
        <v/>
      </c>
      <c r="N225" s="26" t="str">
        <f ca="1">IFERROR(__xludf.DUMMYFUNCTION("""COMPUTED_VALUE"""),"")</f>
        <v/>
      </c>
      <c r="O225" s="22" t="str">
        <f ca="1">IFERROR(__xludf.DUMMYFUNCTION("""COMPUTED_VALUE"""),"")</f>
        <v/>
      </c>
      <c r="P225" s="22"/>
      <c r="Q225" s="22"/>
      <c r="R225" s="22"/>
      <c r="S225" s="22"/>
      <c r="T225" s="22"/>
      <c r="U225" s="22"/>
      <c r="V225" s="22"/>
      <c r="W225" s="22"/>
      <c r="X225" s="22"/>
      <c r="Y225" s="22"/>
    </row>
    <row r="226" spans="1:25" ht="14.25">
      <c r="A226" s="21" t="str">
        <f ca="1">IFERROR(__xludf.DUMMYFUNCTION("""COMPUTED_VALUE"""),"高麗美")</f>
        <v>高麗美</v>
      </c>
      <c r="B226" s="22" t="str">
        <f ca="1">IFERROR(__xludf.DUMMYFUNCTION("""COMPUTED_VALUE"""),"良")</f>
        <v>良</v>
      </c>
      <c r="C226" s="22" t="str">
        <f ca="1">IFERROR(__xludf.DUMMYFUNCTION("""COMPUTED_VALUE"""),"台灣")</f>
        <v>台灣</v>
      </c>
      <c r="D226" s="26" t="str">
        <f ca="1">IFERROR(__xludf.DUMMYFUNCTION("""COMPUTED_VALUE"""),"")</f>
        <v/>
      </c>
      <c r="E226" s="26">
        <f ca="1">IFERROR(__xludf.DUMMYFUNCTION("""COMPUTED_VALUE"""),2)</f>
        <v>2</v>
      </c>
      <c r="F226" s="28" t="str">
        <f ca="1">IFERROR(__xludf.DUMMYFUNCTION("""COMPUTED_VALUE"""),"台幣 $1100")</f>
        <v>台幣 $1100</v>
      </c>
      <c r="G226" s="26" t="str">
        <f ca="1">IFERROR(__xludf.DUMMYFUNCTION("""COMPUTED_VALUE"""),"")</f>
        <v/>
      </c>
      <c r="H226" s="22"/>
      <c r="I226" s="22"/>
      <c r="J226" s="26">
        <f ca="1">IFERROR(__xludf.DUMMYFUNCTION("""COMPUTED_VALUE"""),0)</f>
        <v>0</v>
      </c>
      <c r="K226" s="26">
        <f ca="1">IFERROR(__xludf.DUMMYFUNCTION("""COMPUTED_VALUE"""),1)</f>
        <v>1</v>
      </c>
      <c r="L226" s="27">
        <f ca="1">IFERROR(__xludf.DUMMYFUNCTION("""COMPUTED_VALUE"""),45976)</f>
        <v>45976</v>
      </c>
      <c r="M226" s="26" t="str">
        <f ca="1">IFERROR(__xludf.DUMMYFUNCTION("""COMPUTED_VALUE"""),"")</f>
        <v/>
      </c>
      <c r="N226" s="26" t="str">
        <f ca="1">IFERROR(__xludf.DUMMYFUNCTION("""COMPUTED_VALUE"""),"")</f>
        <v/>
      </c>
      <c r="O226" s="22" t="str">
        <f ca="1">IFERROR(__xludf.DUMMYFUNCTION("""COMPUTED_VALUE"""),"")</f>
        <v/>
      </c>
      <c r="P226" s="22"/>
      <c r="Q226" s="22"/>
      <c r="R226" s="22"/>
      <c r="S226" s="22"/>
      <c r="T226" s="22"/>
      <c r="U226" s="22"/>
      <c r="V226" s="22"/>
      <c r="W226" s="22"/>
      <c r="X226" s="22"/>
      <c r="Y226" s="22"/>
    </row>
    <row r="227" spans="1:25" ht="14.25">
      <c r="A227" s="21" t="str">
        <f ca="1">IFERROR(__xludf.DUMMYFUNCTION("""COMPUTED_VALUE"""),"黃芳媛")</f>
        <v>黃芳媛</v>
      </c>
      <c r="B227" s="22" t="str">
        <f ca="1">IFERROR(__xludf.DUMMYFUNCTION("""COMPUTED_VALUE"""),"良")</f>
        <v>良</v>
      </c>
      <c r="C227" s="22" t="str">
        <f ca="1">IFERROR(__xludf.DUMMYFUNCTION("""COMPUTED_VALUE"""),"台灣")</f>
        <v>台灣</v>
      </c>
      <c r="D227" s="26">
        <f ca="1">IFERROR(__xludf.DUMMYFUNCTION("""COMPUTED_VALUE"""),2)</f>
        <v>2</v>
      </c>
      <c r="E227" s="26">
        <f ca="1">IFERROR(__xludf.DUMMYFUNCTION("""COMPUTED_VALUE"""),8)</f>
        <v>8</v>
      </c>
      <c r="F227" s="28" t="str">
        <f ca="1">IFERROR(__xludf.DUMMYFUNCTION("""COMPUTED_VALUE"""),"美金 $139")</f>
        <v>美金 $139</v>
      </c>
      <c r="G227" s="26" t="str">
        <f ca="1">IFERROR(__xludf.DUMMYFUNCTION("""COMPUTED_VALUE"""),"")</f>
        <v/>
      </c>
      <c r="H227" s="26" t="str">
        <f ca="1">IFERROR(__xludf.DUMMYFUNCTION("""COMPUTED_VALUE"""),"")</f>
        <v/>
      </c>
      <c r="I227" s="26" t="str">
        <f ca="1">IFERROR(__xludf.DUMMYFUNCTION("""COMPUTED_VALUE"""),"")</f>
        <v/>
      </c>
      <c r="J227" s="26" t="str">
        <f ca="1">IFERROR(__xludf.DUMMYFUNCTION("""COMPUTED_VALUE"""),"")</f>
        <v/>
      </c>
      <c r="K227" s="26" t="str">
        <f ca="1">IFERROR(__xludf.DUMMYFUNCTION("""COMPUTED_VALUE"""),"")</f>
        <v/>
      </c>
      <c r="L227" s="27" t="str">
        <f ca="1">IFERROR(__xludf.DUMMYFUNCTION("""COMPUTED_VALUE"""),"")</f>
        <v/>
      </c>
      <c r="M227" s="26">
        <f ca="1">IFERROR(__xludf.DUMMYFUNCTION("""COMPUTED_VALUE"""),2)</f>
        <v>2</v>
      </c>
      <c r="N227" s="26">
        <f ca="1">IFERROR(__xludf.DUMMYFUNCTION("""COMPUTED_VALUE"""),2)</f>
        <v>2</v>
      </c>
      <c r="O227" s="22" t="str">
        <f ca="1">IFERROR(__xludf.DUMMYFUNCTION("""COMPUTED_VALUE"""),"A")</f>
        <v>A</v>
      </c>
      <c r="P227" s="22"/>
      <c r="Q227" s="22"/>
      <c r="R227" s="22"/>
      <c r="S227" s="22"/>
      <c r="T227" s="22"/>
      <c r="U227" s="22"/>
      <c r="V227" s="22"/>
      <c r="W227" s="22"/>
      <c r="X227" s="22"/>
      <c r="Y227" s="22"/>
    </row>
    <row r="228" spans="1:25" ht="14.25">
      <c r="A228" s="21" t="str">
        <f ca="1">IFERROR(__xludf.DUMMYFUNCTION("""COMPUTED_VALUE"""),"吳桂華")</f>
        <v>吳桂華</v>
      </c>
      <c r="B228" s="22" t="str">
        <f ca="1">IFERROR(__xludf.DUMMYFUNCTION("""COMPUTED_VALUE"""),"恭")</f>
        <v>恭</v>
      </c>
      <c r="C228" s="22" t="str">
        <f ca="1">IFERROR(__xludf.DUMMYFUNCTION("""COMPUTED_VALUE"""),"加拿大")</f>
        <v>加拿大</v>
      </c>
      <c r="D228" s="26">
        <f ca="1">IFERROR(__xludf.DUMMYFUNCTION("""COMPUTED_VALUE"""),1)</f>
        <v>1</v>
      </c>
      <c r="E228" s="26">
        <f ca="1">IFERROR(__xludf.DUMMYFUNCTION("""COMPUTED_VALUE"""),3)</f>
        <v>3</v>
      </c>
      <c r="F228" s="28" t="str">
        <f ca="1">IFERROR(__xludf.DUMMYFUNCTION("""COMPUTED_VALUE"""),"台幣 $1850")</f>
        <v>台幣 $1850</v>
      </c>
      <c r="G228" s="26" t="str">
        <f ca="1">IFERROR(__xludf.DUMMYFUNCTION("""COMPUTED_VALUE"""),"")</f>
        <v/>
      </c>
      <c r="H228" s="26">
        <f ca="1">IFERROR(__xludf.DUMMYFUNCTION("""COMPUTED_VALUE"""),1)</f>
        <v>1</v>
      </c>
      <c r="I228" s="26" t="str">
        <f ca="1">IFERROR(__xludf.DUMMYFUNCTION("""COMPUTED_VALUE"""),"D")</f>
        <v>D</v>
      </c>
      <c r="J228" s="26">
        <f ca="1">IFERROR(__xludf.DUMMYFUNCTION("""COMPUTED_VALUE"""),0)</f>
        <v>0</v>
      </c>
      <c r="K228" s="26">
        <f ca="1">IFERROR(__xludf.DUMMYFUNCTION("""COMPUTED_VALUE"""),1)</f>
        <v>1</v>
      </c>
      <c r="L228" s="27" t="str">
        <f ca="1">IFERROR(__xludf.DUMMYFUNCTION("""COMPUTED_VALUE"""),"候補")</f>
        <v>候補</v>
      </c>
      <c r="M228" s="26" t="str">
        <f ca="1">IFERROR(__xludf.DUMMYFUNCTION("""COMPUTED_VALUE"""),"")</f>
        <v/>
      </c>
      <c r="N228" s="26" t="str">
        <f ca="1">IFERROR(__xludf.DUMMYFUNCTION("""COMPUTED_VALUE"""),"")</f>
        <v/>
      </c>
      <c r="O228" s="22" t="str">
        <f ca="1">IFERROR(__xludf.DUMMYFUNCTION("""COMPUTED_VALUE"""),"")</f>
        <v/>
      </c>
      <c r="P228" s="22"/>
      <c r="Q228" s="22"/>
      <c r="R228" s="22"/>
      <c r="S228" s="22"/>
      <c r="T228" s="22"/>
      <c r="U228" s="22"/>
      <c r="V228" s="22"/>
      <c r="W228" s="22"/>
      <c r="X228" s="22"/>
      <c r="Y228" s="22"/>
    </row>
    <row r="229" spans="1:25" ht="14.25">
      <c r="A229" s="21" t="str">
        <f ca="1">IFERROR(__xludf.DUMMYFUNCTION("""COMPUTED_VALUE"""),"張雪梅")</f>
        <v>張雪梅</v>
      </c>
      <c r="B229" s="22" t="str">
        <f ca="1">IFERROR(__xludf.DUMMYFUNCTION("""COMPUTED_VALUE"""),"恭")</f>
        <v>恭</v>
      </c>
      <c r="C229" s="22" t="str">
        <f ca="1">IFERROR(__xludf.DUMMYFUNCTION("""COMPUTED_VALUE"""),"台灣")</f>
        <v>台灣</v>
      </c>
      <c r="D229" s="26">
        <f ca="1">IFERROR(__xludf.DUMMYFUNCTION("""COMPUTED_VALUE"""),1)</f>
        <v>1</v>
      </c>
      <c r="E229" s="26" t="str">
        <f ca="1">IFERROR(__xludf.DUMMYFUNCTION("""COMPUTED_VALUE"""),"")</f>
        <v/>
      </c>
      <c r="F229" s="28" t="str">
        <f ca="1">IFERROR(__xludf.DUMMYFUNCTION("""COMPUTED_VALUE"""),"")</f>
        <v/>
      </c>
      <c r="G229" s="26" t="str">
        <f ca="1">IFERROR(__xludf.DUMMYFUNCTION("""COMPUTED_VALUE"""),"")</f>
        <v/>
      </c>
      <c r="H229" s="26" t="str">
        <f ca="1">IFERROR(__xludf.DUMMYFUNCTION("""COMPUTED_VALUE"""),"")</f>
        <v/>
      </c>
      <c r="I229" s="26" t="str">
        <f ca="1">IFERROR(__xludf.DUMMYFUNCTION("""COMPUTED_VALUE"""),"")</f>
        <v/>
      </c>
      <c r="J229" s="26" t="str">
        <f ca="1">IFERROR(__xludf.DUMMYFUNCTION("""COMPUTED_VALUE"""),"")</f>
        <v/>
      </c>
      <c r="K229" s="26" t="str">
        <f ca="1">IFERROR(__xludf.DUMMYFUNCTION("""COMPUTED_VALUE"""),"")</f>
        <v/>
      </c>
      <c r="L229" s="27" t="str">
        <f ca="1">IFERROR(__xludf.DUMMYFUNCTION("""COMPUTED_VALUE"""),"")</f>
        <v/>
      </c>
      <c r="M229" s="26" t="str">
        <f ca="1">IFERROR(__xludf.DUMMYFUNCTION("""COMPUTED_VALUE"""),"")</f>
        <v/>
      </c>
      <c r="N229" s="26">
        <f ca="1">IFERROR(__xludf.DUMMYFUNCTION("""COMPUTED_VALUE"""),2)</f>
        <v>2</v>
      </c>
      <c r="O229" s="22" t="str">
        <f ca="1">IFERROR(__xludf.DUMMYFUNCTION("""COMPUTED_VALUE"""),"K")</f>
        <v>K</v>
      </c>
      <c r="P229" s="22"/>
      <c r="Q229" s="22"/>
      <c r="R229" s="22"/>
      <c r="S229" s="22"/>
      <c r="T229" s="22"/>
      <c r="U229" s="22"/>
      <c r="V229" s="22"/>
      <c r="W229" s="22"/>
      <c r="X229" s="22"/>
      <c r="Y229" s="22"/>
    </row>
    <row r="230" spans="1:25" ht="14.25">
      <c r="A230" s="21" t="str">
        <f ca="1">IFERROR(__xludf.DUMMYFUNCTION("""COMPUTED_VALUE"""),"林尊湄")</f>
        <v>林尊湄</v>
      </c>
      <c r="B230" s="22" t="str">
        <f ca="1">IFERROR(__xludf.DUMMYFUNCTION("""COMPUTED_VALUE"""),"恭")</f>
        <v>恭</v>
      </c>
      <c r="C230" s="22" t="str">
        <f ca="1">IFERROR(__xludf.DUMMYFUNCTION("""COMPUTED_VALUE"""),"台灣")</f>
        <v>台灣</v>
      </c>
      <c r="D230" s="26">
        <f ca="1">IFERROR(__xludf.DUMMYFUNCTION("""COMPUTED_VALUE"""),1)</f>
        <v>1</v>
      </c>
      <c r="E230" s="26" t="str">
        <f ca="1">IFERROR(__xludf.DUMMYFUNCTION("""COMPUTED_VALUE"""),"")</f>
        <v/>
      </c>
      <c r="F230" s="28" t="str">
        <f ca="1">IFERROR(__xludf.DUMMYFUNCTION("""COMPUTED_VALUE"""),"")</f>
        <v/>
      </c>
      <c r="G230" s="26" t="str">
        <f ca="1">IFERROR(__xludf.DUMMYFUNCTION("""COMPUTED_VALUE"""),"")</f>
        <v/>
      </c>
      <c r="H230" s="26" t="str">
        <f ca="1">IFERROR(__xludf.DUMMYFUNCTION("""COMPUTED_VALUE"""),"")</f>
        <v/>
      </c>
      <c r="I230" s="26" t="str">
        <f ca="1">IFERROR(__xludf.DUMMYFUNCTION("""COMPUTED_VALUE"""),"")</f>
        <v/>
      </c>
      <c r="J230" s="26" t="str">
        <f ca="1">IFERROR(__xludf.DUMMYFUNCTION("""COMPUTED_VALUE"""),"")</f>
        <v/>
      </c>
      <c r="K230" s="26" t="str">
        <f ca="1">IFERROR(__xludf.DUMMYFUNCTION("""COMPUTED_VALUE"""),"")</f>
        <v/>
      </c>
      <c r="L230" s="27" t="str">
        <f ca="1">IFERROR(__xludf.DUMMYFUNCTION("""COMPUTED_VALUE"""),"")</f>
        <v/>
      </c>
      <c r="M230" s="26" t="str">
        <f ca="1">IFERROR(__xludf.DUMMYFUNCTION("""COMPUTED_VALUE"""),"")</f>
        <v/>
      </c>
      <c r="N230" s="26" t="str">
        <f ca="1">IFERROR(__xludf.DUMMYFUNCTION("""COMPUTED_VALUE"""),"")</f>
        <v/>
      </c>
      <c r="O230" s="22" t="str">
        <f ca="1">IFERROR(__xludf.DUMMYFUNCTION("""COMPUTED_VALUE"""),"")</f>
        <v/>
      </c>
      <c r="P230" s="22"/>
      <c r="Q230" s="22"/>
      <c r="R230" s="22"/>
      <c r="S230" s="22"/>
      <c r="T230" s="22"/>
      <c r="U230" s="22"/>
      <c r="V230" s="22"/>
      <c r="W230" s="22"/>
      <c r="X230" s="22"/>
      <c r="Y230" s="22"/>
    </row>
    <row r="231" spans="1:25" ht="14.25">
      <c r="A231" s="21" t="str">
        <f ca="1">IFERROR(__xludf.DUMMYFUNCTION("""COMPUTED_VALUE"""),"謝伶彥")</f>
        <v>謝伶彥</v>
      </c>
      <c r="B231" s="22" t="str">
        <f ca="1">IFERROR(__xludf.DUMMYFUNCTION("""COMPUTED_VALUE"""),"恭")</f>
        <v>恭</v>
      </c>
      <c r="C231" s="22" t="str">
        <f ca="1">IFERROR(__xludf.DUMMYFUNCTION("""COMPUTED_VALUE"""),"台灣")</f>
        <v>台灣</v>
      </c>
      <c r="D231" s="26">
        <f ca="1">IFERROR(__xludf.DUMMYFUNCTION("""COMPUTED_VALUE"""),1)</f>
        <v>1</v>
      </c>
      <c r="E231" s="26" t="str">
        <f ca="1">IFERROR(__xludf.DUMMYFUNCTION("""COMPUTED_VALUE"""),"")</f>
        <v/>
      </c>
      <c r="F231" s="28" t="str">
        <f ca="1">IFERROR(__xludf.DUMMYFUNCTION("""COMPUTED_VALUE"""),"")</f>
        <v/>
      </c>
      <c r="G231" s="26" t="str">
        <f ca="1">IFERROR(__xludf.DUMMYFUNCTION("""COMPUTED_VALUE"""),"")</f>
        <v/>
      </c>
      <c r="H231" s="26" t="str">
        <f ca="1">IFERROR(__xludf.DUMMYFUNCTION("""COMPUTED_VALUE"""),"")</f>
        <v/>
      </c>
      <c r="I231" s="26" t="str">
        <f ca="1">IFERROR(__xludf.DUMMYFUNCTION("""COMPUTED_VALUE"""),"")</f>
        <v/>
      </c>
      <c r="J231" s="26" t="str">
        <f ca="1">IFERROR(__xludf.DUMMYFUNCTION("""COMPUTED_VALUE"""),"")</f>
        <v/>
      </c>
      <c r="K231" s="26" t="str">
        <f ca="1">IFERROR(__xludf.DUMMYFUNCTION("""COMPUTED_VALUE"""),"")</f>
        <v/>
      </c>
      <c r="L231" s="27" t="str">
        <f ca="1">IFERROR(__xludf.DUMMYFUNCTION("""COMPUTED_VALUE"""),"")</f>
        <v/>
      </c>
      <c r="M231" s="26" t="str">
        <f ca="1">IFERROR(__xludf.DUMMYFUNCTION("""COMPUTED_VALUE"""),"")</f>
        <v/>
      </c>
      <c r="N231" s="26" t="str">
        <f ca="1">IFERROR(__xludf.DUMMYFUNCTION("""COMPUTED_VALUE"""),"")</f>
        <v/>
      </c>
      <c r="O231" s="22" t="str">
        <f ca="1">IFERROR(__xludf.DUMMYFUNCTION("""COMPUTED_VALUE"""),"")</f>
        <v/>
      </c>
      <c r="P231" s="22"/>
      <c r="Q231" s="22"/>
      <c r="R231" s="22"/>
      <c r="S231" s="22"/>
      <c r="T231" s="22"/>
      <c r="U231" s="22"/>
      <c r="V231" s="22"/>
      <c r="W231" s="22"/>
      <c r="X231" s="22"/>
      <c r="Y231" s="22"/>
    </row>
    <row r="232" spans="1:25" ht="14.25">
      <c r="A232" s="21" t="str">
        <f ca="1">IFERROR(__xludf.DUMMYFUNCTION("""COMPUTED_VALUE"""),"謝光華")</f>
        <v>謝光華</v>
      </c>
      <c r="B232" s="22" t="str">
        <f ca="1">IFERROR(__xludf.DUMMYFUNCTION("""COMPUTED_VALUE"""),"恭")</f>
        <v>恭</v>
      </c>
      <c r="C232" s="22" t="str">
        <f ca="1">IFERROR(__xludf.DUMMYFUNCTION("""COMPUTED_VALUE"""),"美國")</f>
        <v>美國</v>
      </c>
      <c r="D232" s="26">
        <f ca="1">IFERROR(__xludf.DUMMYFUNCTION("""COMPUTED_VALUE"""),1)</f>
        <v>1</v>
      </c>
      <c r="E232" s="26" t="str">
        <f ca="1">IFERROR(__xludf.DUMMYFUNCTION("""COMPUTED_VALUE"""),"")</f>
        <v/>
      </c>
      <c r="F232" s="28" t="str">
        <f ca="1">IFERROR(__xludf.DUMMYFUNCTION("""COMPUTED_VALUE"""),"")</f>
        <v/>
      </c>
      <c r="G232" s="26">
        <f ca="1">IFERROR(__xludf.DUMMYFUNCTION("""COMPUTED_VALUE"""),1)</f>
        <v>1</v>
      </c>
      <c r="H232" s="26" t="str">
        <f ca="1">IFERROR(__xludf.DUMMYFUNCTION("""COMPUTED_VALUE"""),"")</f>
        <v/>
      </c>
      <c r="I232" s="26" t="str">
        <f ca="1">IFERROR(__xludf.DUMMYFUNCTION("""COMPUTED_VALUE"""),"")</f>
        <v/>
      </c>
      <c r="J232" s="26" t="str">
        <f ca="1">IFERROR(__xludf.DUMMYFUNCTION("""COMPUTED_VALUE"""),"")</f>
        <v/>
      </c>
      <c r="K232" s="26" t="str">
        <f ca="1">IFERROR(__xludf.DUMMYFUNCTION("""COMPUTED_VALUE"""),"")</f>
        <v/>
      </c>
      <c r="L232" s="27" t="str">
        <f ca="1">IFERROR(__xludf.DUMMYFUNCTION("""COMPUTED_VALUE"""),"")</f>
        <v/>
      </c>
      <c r="M232" s="26" t="str">
        <f ca="1">IFERROR(__xludf.DUMMYFUNCTION("""COMPUTED_VALUE"""),"")</f>
        <v/>
      </c>
      <c r="N232" s="26" t="str">
        <f ca="1">IFERROR(__xludf.DUMMYFUNCTION("""COMPUTED_VALUE"""),"")</f>
        <v/>
      </c>
      <c r="O232" s="22" t="str">
        <f ca="1">IFERROR(__xludf.DUMMYFUNCTION("""COMPUTED_VALUE"""),"")</f>
        <v/>
      </c>
      <c r="P232" s="22"/>
      <c r="Q232" s="22"/>
      <c r="R232" s="22"/>
      <c r="S232" s="22"/>
      <c r="T232" s="22"/>
      <c r="U232" s="22"/>
      <c r="V232" s="22"/>
      <c r="W232" s="22"/>
      <c r="X232" s="22"/>
      <c r="Y232" s="22"/>
    </row>
    <row r="233" spans="1:25" ht="14.25">
      <c r="A233" s="21" t="str">
        <f ca="1">IFERROR(__xludf.DUMMYFUNCTION("""COMPUTED_VALUE"""),"鄭寧")</f>
        <v>鄭寧</v>
      </c>
      <c r="B233" s="22" t="str">
        <f ca="1">IFERROR(__xludf.DUMMYFUNCTION("""COMPUTED_VALUE"""),"恭")</f>
        <v>恭</v>
      </c>
      <c r="C233" s="22" t="str">
        <f ca="1">IFERROR(__xludf.DUMMYFUNCTION("""COMPUTED_VALUE"""),"美國")</f>
        <v>美國</v>
      </c>
      <c r="D233" s="26">
        <f ca="1">IFERROR(__xludf.DUMMYFUNCTION("""COMPUTED_VALUE"""),2)</f>
        <v>2</v>
      </c>
      <c r="E233" s="26">
        <f ca="1">IFERROR(__xludf.DUMMYFUNCTION("""COMPUTED_VALUE"""),4)</f>
        <v>4</v>
      </c>
      <c r="F233" s="28" t="str">
        <f ca="1">IFERROR(__xludf.DUMMYFUNCTION("""COMPUTED_VALUE"""),"美金 $78")</f>
        <v>美金 $78</v>
      </c>
      <c r="G233" s="26">
        <f ca="1">IFERROR(__xludf.DUMMYFUNCTION("""COMPUTED_VALUE"""),1)</f>
        <v>1</v>
      </c>
      <c r="H233" s="26">
        <f ca="1">IFERROR(__xludf.DUMMYFUNCTION("""COMPUTED_VALUE"""),2)</f>
        <v>2</v>
      </c>
      <c r="I233" s="26" t="str">
        <f ca="1">IFERROR(__xludf.DUMMYFUNCTION("""COMPUTED_VALUE"""),"C")</f>
        <v>C</v>
      </c>
      <c r="J233" s="26">
        <f ca="1">IFERROR(__xludf.DUMMYFUNCTION("""COMPUTED_VALUE"""),2)</f>
        <v>2</v>
      </c>
      <c r="K233" s="26">
        <f ca="1">IFERROR(__xludf.DUMMYFUNCTION("""COMPUTED_VALUE"""),1)</f>
        <v>1</v>
      </c>
      <c r="L233" s="27">
        <f ca="1">IFERROR(__xludf.DUMMYFUNCTION("""COMPUTED_VALUE"""),45976)</f>
        <v>45976</v>
      </c>
      <c r="M233" s="26" t="str">
        <f ca="1">IFERROR(__xludf.DUMMYFUNCTION("""COMPUTED_VALUE"""),"")</f>
        <v/>
      </c>
      <c r="N233" s="26" t="str">
        <f ca="1">IFERROR(__xludf.DUMMYFUNCTION("""COMPUTED_VALUE"""),"")</f>
        <v/>
      </c>
      <c r="O233" s="22" t="str">
        <f ca="1">IFERROR(__xludf.DUMMYFUNCTION("""COMPUTED_VALUE"""),"")</f>
        <v/>
      </c>
      <c r="P233" s="22"/>
      <c r="Q233" s="22"/>
      <c r="R233" s="22"/>
      <c r="S233" s="22"/>
      <c r="T233" s="22"/>
      <c r="U233" s="22"/>
      <c r="V233" s="22"/>
      <c r="W233" s="22"/>
      <c r="X233" s="22"/>
      <c r="Y233" s="22"/>
    </row>
    <row r="234" spans="1:25" ht="14.25">
      <c r="A234" s="21" t="str">
        <f ca="1">IFERROR(__xludf.DUMMYFUNCTION("""COMPUTED_VALUE"""),"鄭玲玲")</f>
        <v>鄭玲玲</v>
      </c>
      <c r="B234" s="22" t="str">
        <f ca="1">IFERROR(__xludf.DUMMYFUNCTION("""COMPUTED_VALUE"""),"恭")</f>
        <v>恭</v>
      </c>
      <c r="C234" s="22" t="str">
        <f ca="1">IFERROR(__xludf.DUMMYFUNCTION("""COMPUTED_VALUE"""),"台灣")</f>
        <v>台灣</v>
      </c>
      <c r="D234" s="26">
        <f ca="1">IFERROR(__xludf.DUMMYFUNCTION("""COMPUTED_VALUE"""),1)</f>
        <v>1</v>
      </c>
      <c r="E234" s="26">
        <f ca="1">IFERROR(__xludf.DUMMYFUNCTION("""COMPUTED_VALUE"""),4)</f>
        <v>4</v>
      </c>
      <c r="F234" s="28" t="str">
        <f ca="1">IFERROR(__xludf.DUMMYFUNCTION("""COMPUTED_VALUE"""),"台幣 $1980")</f>
        <v>台幣 $1980</v>
      </c>
      <c r="G234" s="26" t="str">
        <f ca="1">IFERROR(__xludf.DUMMYFUNCTION("""COMPUTED_VALUE"""),"")</f>
        <v/>
      </c>
      <c r="H234" s="26" t="str">
        <f ca="1">IFERROR(__xludf.DUMMYFUNCTION("""COMPUTED_VALUE"""),"")</f>
        <v/>
      </c>
      <c r="I234" s="26" t="str">
        <f ca="1">IFERROR(__xludf.DUMMYFUNCTION("""COMPUTED_VALUE"""),"")</f>
        <v/>
      </c>
      <c r="J234" s="26" t="str">
        <f ca="1">IFERROR(__xludf.DUMMYFUNCTION("""COMPUTED_VALUE"""),"")</f>
        <v/>
      </c>
      <c r="K234" s="26" t="str">
        <f ca="1">IFERROR(__xludf.DUMMYFUNCTION("""COMPUTED_VALUE"""),"")</f>
        <v/>
      </c>
      <c r="L234" s="27" t="str">
        <f ca="1">IFERROR(__xludf.DUMMYFUNCTION("""COMPUTED_VALUE"""),"")</f>
        <v/>
      </c>
      <c r="M234" s="26" t="str">
        <f ca="1">IFERROR(__xludf.DUMMYFUNCTION("""COMPUTED_VALUE"""),"")</f>
        <v/>
      </c>
      <c r="N234" s="26" t="str">
        <f ca="1">IFERROR(__xludf.DUMMYFUNCTION("""COMPUTED_VALUE"""),"")</f>
        <v/>
      </c>
      <c r="O234" s="22" t="str">
        <f ca="1">IFERROR(__xludf.DUMMYFUNCTION("""COMPUTED_VALUE"""),"")</f>
        <v/>
      </c>
      <c r="P234" s="22"/>
      <c r="Q234" s="22"/>
      <c r="R234" s="22"/>
      <c r="S234" s="22"/>
      <c r="T234" s="22"/>
      <c r="U234" s="22"/>
      <c r="V234" s="22"/>
      <c r="W234" s="22"/>
      <c r="X234" s="22"/>
      <c r="Y234" s="22"/>
    </row>
    <row r="235" spans="1:25" ht="14.25">
      <c r="A235" s="21" t="str">
        <f ca="1">IFERROR(__xludf.DUMMYFUNCTION("""COMPUTED_VALUE"""),"陳慧婷")</f>
        <v>陳慧婷</v>
      </c>
      <c r="B235" s="22" t="str">
        <f ca="1">IFERROR(__xludf.DUMMYFUNCTION("""COMPUTED_VALUE"""),"恭")</f>
        <v>恭</v>
      </c>
      <c r="C235" s="22" t="str">
        <f ca="1">IFERROR(__xludf.DUMMYFUNCTION("""COMPUTED_VALUE"""),"台灣")</f>
        <v>台灣</v>
      </c>
      <c r="D235" s="26">
        <f ca="1">IFERROR(__xludf.DUMMYFUNCTION("""COMPUTED_VALUE"""),1)</f>
        <v>1</v>
      </c>
      <c r="E235" s="26" t="str">
        <f ca="1">IFERROR(__xludf.DUMMYFUNCTION("""COMPUTED_VALUE"""),"")</f>
        <v/>
      </c>
      <c r="F235" s="28" t="str">
        <f ca="1">IFERROR(__xludf.DUMMYFUNCTION("""COMPUTED_VALUE"""),"")</f>
        <v/>
      </c>
      <c r="G235" s="26" t="str">
        <f ca="1">IFERROR(__xludf.DUMMYFUNCTION("""COMPUTED_VALUE"""),"")</f>
        <v/>
      </c>
      <c r="H235" s="26" t="str">
        <f ca="1">IFERROR(__xludf.DUMMYFUNCTION("""COMPUTED_VALUE"""),"")</f>
        <v/>
      </c>
      <c r="I235" s="26" t="str">
        <f ca="1">IFERROR(__xludf.DUMMYFUNCTION("""COMPUTED_VALUE"""),"")</f>
        <v/>
      </c>
      <c r="J235" s="26" t="str">
        <f ca="1">IFERROR(__xludf.DUMMYFUNCTION("""COMPUTED_VALUE"""),"")</f>
        <v/>
      </c>
      <c r="K235" s="26" t="str">
        <f ca="1">IFERROR(__xludf.DUMMYFUNCTION("""COMPUTED_VALUE"""),"")</f>
        <v/>
      </c>
      <c r="L235" s="27" t="str">
        <f ca="1">IFERROR(__xludf.DUMMYFUNCTION("""COMPUTED_VALUE"""),"")</f>
        <v/>
      </c>
      <c r="M235" s="26" t="str">
        <f ca="1">IFERROR(__xludf.DUMMYFUNCTION("""COMPUTED_VALUE"""),"")</f>
        <v/>
      </c>
      <c r="N235" s="26" t="str">
        <f ca="1">IFERROR(__xludf.DUMMYFUNCTION("""COMPUTED_VALUE"""),"")</f>
        <v/>
      </c>
      <c r="O235" s="22" t="str">
        <f ca="1">IFERROR(__xludf.DUMMYFUNCTION("""COMPUTED_VALUE"""),"")</f>
        <v/>
      </c>
      <c r="P235" s="22"/>
      <c r="Q235" s="22"/>
      <c r="R235" s="22"/>
      <c r="S235" s="22"/>
      <c r="T235" s="22"/>
      <c r="U235" s="22"/>
      <c r="V235" s="22"/>
      <c r="W235" s="22"/>
      <c r="X235" s="22"/>
      <c r="Y235" s="22"/>
    </row>
    <row r="236" spans="1:25" ht="14.25">
      <c r="A236" s="21" t="str">
        <f ca="1">IFERROR(__xludf.DUMMYFUNCTION("""COMPUTED_VALUE"""),"倪桂芳")</f>
        <v>倪桂芳</v>
      </c>
      <c r="B236" s="22" t="str">
        <f ca="1">IFERROR(__xludf.DUMMYFUNCTION("""COMPUTED_VALUE"""),"儉")</f>
        <v>儉</v>
      </c>
      <c r="C236" s="22" t="str">
        <f ca="1">IFERROR(__xludf.DUMMYFUNCTION("""COMPUTED_VALUE"""),"美國")</f>
        <v>美國</v>
      </c>
      <c r="D236" s="26">
        <f ca="1">IFERROR(__xludf.DUMMYFUNCTION("""COMPUTED_VALUE"""),1)</f>
        <v>1</v>
      </c>
      <c r="E236" s="26" t="str">
        <f ca="1">IFERROR(__xludf.DUMMYFUNCTION("""COMPUTED_VALUE"""),"")</f>
        <v/>
      </c>
      <c r="F236" s="28" t="str">
        <f ca="1">IFERROR(__xludf.DUMMYFUNCTION("""COMPUTED_VALUE"""),"")</f>
        <v/>
      </c>
      <c r="G236" s="26" t="str">
        <f ca="1">IFERROR(__xludf.DUMMYFUNCTION("""COMPUTED_VALUE"""),"")</f>
        <v/>
      </c>
      <c r="H236" s="26">
        <f ca="1">IFERROR(__xludf.DUMMYFUNCTION("""COMPUTED_VALUE"""),1)</f>
        <v>1</v>
      </c>
      <c r="I236" s="26" t="str">
        <f ca="1">IFERROR(__xludf.DUMMYFUNCTION("""COMPUTED_VALUE"""),"A")</f>
        <v>A</v>
      </c>
      <c r="J236" s="26">
        <f ca="1">IFERROR(__xludf.DUMMYFUNCTION("""COMPUTED_VALUE"""),0)</f>
        <v>0</v>
      </c>
      <c r="K236" s="26">
        <f ca="1">IFERROR(__xludf.DUMMYFUNCTION("""COMPUTED_VALUE"""),0)</f>
        <v>0</v>
      </c>
      <c r="L236" s="27" t="str">
        <f ca="1">IFERROR(__xludf.DUMMYFUNCTION("""COMPUTED_VALUE"""),"候補")</f>
        <v>候補</v>
      </c>
      <c r="M236" s="26" t="str">
        <f ca="1">IFERROR(__xludf.DUMMYFUNCTION("""COMPUTED_VALUE"""),"")</f>
        <v/>
      </c>
      <c r="N236" s="26">
        <f ca="1">IFERROR(__xludf.DUMMYFUNCTION("""COMPUTED_VALUE"""),1)</f>
        <v>1</v>
      </c>
      <c r="O236" s="22" t="str">
        <f ca="1">IFERROR(__xludf.DUMMYFUNCTION("""COMPUTED_VALUE"""),"K")</f>
        <v>K</v>
      </c>
      <c r="P236" s="22"/>
      <c r="Q236" s="22"/>
      <c r="R236" s="22"/>
      <c r="S236" s="22"/>
      <c r="T236" s="22"/>
      <c r="U236" s="22"/>
      <c r="V236" s="22"/>
      <c r="W236" s="22"/>
      <c r="X236" s="22"/>
      <c r="Y236" s="22"/>
    </row>
    <row r="237" spans="1:25" ht="14.25">
      <c r="A237" s="21" t="str">
        <f ca="1">IFERROR(__xludf.DUMMYFUNCTION("""COMPUTED_VALUE"""),"劉珍芳")</f>
        <v>劉珍芳</v>
      </c>
      <c r="B237" s="22" t="str">
        <f ca="1">IFERROR(__xludf.DUMMYFUNCTION("""COMPUTED_VALUE"""),"儉")</f>
        <v>儉</v>
      </c>
      <c r="C237" s="22" t="str">
        <f ca="1">IFERROR(__xludf.DUMMYFUNCTION("""COMPUTED_VALUE"""),"台灣")</f>
        <v>台灣</v>
      </c>
      <c r="D237" s="26">
        <f ca="1">IFERROR(__xludf.DUMMYFUNCTION("""COMPUTED_VALUE"""),1)</f>
        <v>1</v>
      </c>
      <c r="E237" s="26">
        <f ca="1">IFERROR(__xludf.DUMMYFUNCTION("""COMPUTED_VALUE"""),1)</f>
        <v>1</v>
      </c>
      <c r="F237" s="28" t="str">
        <f ca="1">IFERROR(__xludf.DUMMYFUNCTION("""COMPUTED_VALUE"""),"台幣 $750")</f>
        <v>台幣 $750</v>
      </c>
      <c r="G237" s="26" t="str">
        <f ca="1">IFERROR(__xludf.DUMMYFUNCTION("""COMPUTED_VALUE"""),"")</f>
        <v/>
      </c>
      <c r="H237" s="26" t="str">
        <f ca="1">IFERROR(__xludf.DUMMYFUNCTION("""COMPUTED_VALUE"""),"")</f>
        <v/>
      </c>
      <c r="I237" s="26" t="str">
        <f ca="1">IFERROR(__xludf.DUMMYFUNCTION("""COMPUTED_VALUE"""),"")</f>
        <v/>
      </c>
      <c r="J237" s="26" t="str">
        <f ca="1">IFERROR(__xludf.DUMMYFUNCTION("""COMPUTED_VALUE"""),"")</f>
        <v/>
      </c>
      <c r="K237" s="26" t="str">
        <f ca="1">IFERROR(__xludf.DUMMYFUNCTION("""COMPUTED_VALUE"""),"")</f>
        <v/>
      </c>
      <c r="L237" s="27" t="str">
        <f ca="1">IFERROR(__xludf.DUMMYFUNCTION("""COMPUTED_VALUE"""),"")</f>
        <v/>
      </c>
      <c r="M237" s="26" t="str">
        <f ca="1">IFERROR(__xludf.DUMMYFUNCTION("""COMPUTED_VALUE"""),"")</f>
        <v/>
      </c>
      <c r="N237" s="26" t="str">
        <f ca="1">IFERROR(__xludf.DUMMYFUNCTION("""COMPUTED_VALUE"""),"")</f>
        <v/>
      </c>
      <c r="O237" s="22" t="str">
        <f ca="1">IFERROR(__xludf.DUMMYFUNCTION("""COMPUTED_VALUE"""),"")</f>
        <v/>
      </c>
      <c r="P237" s="22"/>
      <c r="Q237" s="22"/>
      <c r="R237" s="22"/>
      <c r="S237" s="22"/>
      <c r="T237" s="22"/>
      <c r="U237" s="22"/>
      <c r="V237" s="22"/>
      <c r="W237" s="22"/>
      <c r="X237" s="22"/>
      <c r="Y237" s="22"/>
    </row>
    <row r="238" spans="1:25" ht="14.25">
      <c r="A238" s="21" t="str">
        <f ca="1">IFERROR(__xludf.DUMMYFUNCTION("""COMPUTED_VALUE"""),"李奇融")</f>
        <v>李奇融</v>
      </c>
      <c r="B238" s="22" t="str">
        <f ca="1">IFERROR(__xludf.DUMMYFUNCTION("""COMPUTED_VALUE"""),"儉")</f>
        <v>儉</v>
      </c>
      <c r="C238" s="22" t="str">
        <f ca="1">IFERROR(__xludf.DUMMYFUNCTION("""COMPUTED_VALUE"""),"美國")</f>
        <v>美國</v>
      </c>
      <c r="D238" s="26">
        <f ca="1">IFERROR(__xludf.DUMMYFUNCTION("""COMPUTED_VALUE"""),1)</f>
        <v>1</v>
      </c>
      <c r="E238" s="26">
        <f ca="1">IFERROR(__xludf.DUMMYFUNCTION("""COMPUTED_VALUE"""),10)</f>
        <v>10</v>
      </c>
      <c r="F238" s="28" t="str">
        <f ca="1">IFERROR(__xludf.DUMMYFUNCTION("""COMPUTED_VALUE"""),"美金 $200")</f>
        <v>美金 $200</v>
      </c>
      <c r="G238" s="26">
        <f ca="1">IFERROR(__xludf.DUMMYFUNCTION("""COMPUTED_VALUE"""),2)</f>
        <v>2</v>
      </c>
      <c r="H238" s="26" t="str">
        <f ca="1">IFERROR(__xludf.DUMMYFUNCTION("""COMPUTED_VALUE"""),"")</f>
        <v/>
      </c>
      <c r="I238" s="26" t="str">
        <f ca="1">IFERROR(__xludf.DUMMYFUNCTION("""COMPUTED_VALUE"""),"")</f>
        <v/>
      </c>
      <c r="J238" s="26" t="str">
        <f ca="1">IFERROR(__xludf.DUMMYFUNCTION("""COMPUTED_VALUE"""),"")</f>
        <v/>
      </c>
      <c r="K238" s="26" t="str">
        <f ca="1">IFERROR(__xludf.DUMMYFUNCTION("""COMPUTED_VALUE"""),"")</f>
        <v/>
      </c>
      <c r="L238" s="27" t="str">
        <f ca="1">IFERROR(__xludf.DUMMYFUNCTION("""COMPUTED_VALUE"""),"")</f>
        <v/>
      </c>
      <c r="M238" s="26" t="str">
        <f ca="1">IFERROR(__xludf.DUMMYFUNCTION("""COMPUTED_VALUE"""),"")</f>
        <v/>
      </c>
      <c r="N238" s="26" t="str">
        <f ca="1">IFERROR(__xludf.DUMMYFUNCTION("""COMPUTED_VALUE"""),"")</f>
        <v/>
      </c>
      <c r="O238" s="22" t="str">
        <f ca="1">IFERROR(__xludf.DUMMYFUNCTION("""COMPUTED_VALUE"""),"")</f>
        <v/>
      </c>
      <c r="P238" s="22"/>
      <c r="Q238" s="22"/>
      <c r="R238" s="22"/>
      <c r="S238" s="22"/>
      <c r="T238" s="22"/>
      <c r="U238" s="22"/>
      <c r="V238" s="22"/>
      <c r="W238" s="22"/>
      <c r="X238" s="22"/>
      <c r="Y238" s="22"/>
    </row>
    <row r="239" spans="1:25" ht="14.25">
      <c r="A239" s="21" t="str">
        <f ca="1">IFERROR(__xludf.DUMMYFUNCTION("""COMPUTED_VALUE"""),"李香苓")</f>
        <v>李香苓</v>
      </c>
      <c r="B239" s="22" t="str">
        <f ca="1">IFERROR(__xludf.DUMMYFUNCTION("""COMPUTED_VALUE"""),"儉")</f>
        <v>儉</v>
      </c>
      <c r="C239" s="22" t="str">
        <f ca="1">IFERROR(__xludf.DUMMYFUNCTION("""COMPUTED_VALUE"""),"美國")</f>
        <v>美國</v>
      </c>
      <c r="D239" s="26">
        <f ca="1">IFERROR(__xludf.DUMMYFUNCTION("""COMPUTED_VALUE"""),1)</f>
        <v>1</v>
      </c>
      <c r="E239" s="26" t="str">
        <f ca="1">IFERROR(__xludf.DUMMYFUNCTION("""COMPUTED_VALUE"""),"")</f>
        <v/>
      </c>
      <c r="F239" s="28" t="str">
        <f ca="1">IFERROR(__xludf.DUMMYFUNCTION("""COMPUTED_VALUE"""),"")</f>
        <v/>
      </c>
      <c r="G239" s="26">
        <f ca="1">IFERROR(__xludf.DUMMYFUNCTION("""COMPUTED_VALUE"""),1)</f>
        <v>1</v>
      </c>
      <c r="H239" s="26">
        <f ca="1">IFERROR(__xludf.DUMMYFUNCTION("""COMPUTED_VALUE"""),2)</f>
        <v>2</v>
      </c>
      <c r="I239" s="26" t="str">
        <f ca="1">IFERROR(__xludf.DUMMYFUNCTION("""COMPUTED_VALUE"""),"D")</f>
        <v>D</v>
      </c>
      <c r="J239" s="26">
        <f ca="1">IFERROR(__xludf.DUMMYFUNCTION("""COMPUTED_VALUE"""),0)</f>
        <v>0</v>
      </c>
      <c r="K239" s="26">
        <f ca="1">IFERROR(__xludf.DUMMYFUNCTION("""COMPUTED_VALUE"""),0)</f>
        <v>0</v>
      </c>
      <c r="L239" s="27" t="str">
        <f ca="1">IFERROR(__xludf.DUMMYFUNCTION("""COMPUTED_VALUE"""),"")</f>
        <v/>
      </c>
      <c r="M239" s="26">
        <f ca="1">IFERROR(__xludf.DUMMYFUNCTION("""COMPUTED_VALUE"""),2)</f>
        <v>2</v>
      </c>
      <c r="N239" s="26">
        <f ca="1">IFERROR(__xludf.DUMMYFUNCTION("""COMPUTED_VALUE"""),2)</f>
        <v>2</v>
      </c>
      <c r="O239" s="22" t="str">
        <f ca="1">IFERROR(__xludf.DUMMYFUNCTION("""COMPUTED_VALUE"""),"B")</f>
        <v>B</v>
      </c>
      <c r="P239" s="22"/>
      <c r="Q239" s="22"/>
      <c r="R239" s="22"/>
      <c r="S239" s="22"/>
      <c r="T239" s="22"/>
      <c r="U239" s="22"/>
      <c r="V239" s="22"/>
      <c r="W239" s="22"/>
      <c r="X239" s="22"/>
      <c r="Y239" s="22"/>
    </row>
    <row r="240" spans="1:25" ht="14.25">
      <c r="A240" s="21" t="str">
        <f ca="1">IFERROR(__xludf.DUMMYFUNCTION("""COMPUTED_VALUE"""),"楊孟蕙")</f>
        <v>楊孟蕙</v>
      </c>
      <c r="B240" s="22" t="str">
        <f ca="1">IFERROR(__xludf.DUMMYFUNCTION("""COMPUTED_VALUE"""),"儉")</f>
        <v>儉</v>
      </c>
      <c r="C240" s="22" t="str">
        <f ca="1">IFERROR(__xludf.DUMMYFUNCTION("""COMPUTED_VALUE"""),"台灣")</f>
        <v>台灣</v>
      </c>
      <c r="D240" s="26" t="str">
        <f ca="1">IFERROR(__xludf.DUMMYFUNCTION("""COMPUTED_VALUE"""),"")</f>
        <v/>
      </c>
      <c r="E240" s="26" t="str">
        <f ca="1">IFERROR(__xludf.DUMMYFUNCTION("""COMPUTED_VALUE"""),"")</f>
        <v/>
      </c>
      <c r="F240" s="28" t="str">
        <f ca="1">IFERROR(__xludf.DUMMYFUNCTION("""COMPUTED_VALUE"""),"")</f>
        <v/>
      </c>
      <c r="G240" s="26" t="str">
        <f ca="1">IFERROR(__xludf.DUMMYFUNCTION("""COMPUTED_VALUE"""),"")</f>
        <v/>
      </c>
      <c r="H240" s="26" t="str">
        <f ca="1">IFERROR(__xludf.DUMMYFUNCTION("""COMPUTED_VALUE"""),"")</f>
        <v/>
      </c>
      <c r="I240" s="26" t="str">
        <f ca="1">IFERROR(__xludf.DUMMYFUNCTION("""COMPUTED_VALUE"""),"")</f>
        <v/>
      </c>
      <c r="J240" s="26" t="str">
        <f ca="1">IFERROR(__xludf.DUMMYFUNCTION("""COMPUTED_VALUE"""),"")</f>
        <v/>
      </c>
      <c r="K240" s="26" t="str">
        <f ca="1">IFERROR(__xludf.DUMMYFUNCTION("""COMPUTED_VALUE"""),"")</f>
        <v/>
      </c>
      <c r="L240" s="27" t="str">
        <f ca="1">IFERROR(__xludf.DUMMYFUNCTION("""COMPUTED_VALUE"""),"")</f>
        <v/>
      </c>
      <c r="M240" s="26" t="str">
        <f ca="1">IFERROR(__xludf.DUMMYFUNCTION("""COMPUTED_VALUE"""),"")</f>
        <v/>
      </c>
      <c r="N240" s="26">
        <f ca="1">IFERROR(__xludf.DUMMYFUNCTION("""COMPUTED_VALUE"""),2)</f>
        <v>2</v>
      </c>
      <c r="O240" s="22" t="str">
        <f ca="1">IFERROR(__xludf.DUMMYFUNCTION("""COMPUTED_VALUE"""),"K")</f>
        <v>K</v>
      </c>
      <c r="P240" s="22"/>
      <c r="Q240" s="22"/>
      <c r="R240" s="22"/>
      <c r="S240" s="22"/>
      <c r="T240" s="22"/>
      <c r="U240" s="22"/>
      <c r="V240" s="22"/>
      <c r="W240" s="22"/>
      <c r="X240" s="22"/>
      <c r="Y240" s="22"/>
    </row>
    <row r="241" spans="1:25" ht="14.25">
      <c r="A241" s="21" t="str">
        <f ca="1">IFERROR(__xludf.DUMMYFUNCTION("""COMPUTED_VALUE"""),"華如玲")</f>
        <v>華如玲</v>
      </c>
      <c r="B241" s="22" t="str">
        <f ca="1">IFERROR(__xludf.DUMMYFUNCTION("""COMPUTED_VALUE"""),"儉")</f>
        <v>儉</v>
      </c>
      <c r="C241" s="22" t="str">
        <f ca="1">IFERROR(__xludf.DUMMYFUNCTION("""COMPUTED_VALUE"""),"美國")</f>
        <v>美國</v>
      </c>
      <c r="D241" s="26">
        <f ca="1">IFERROR(__xludf.DUMMYFUNCTION("""COMPUTED_VALUE"""),2)</f>
        <v>2</v>
      </c>
      <c r="E241" s="26">
        <f ca="1">IFERROR(__xludf.DUMMYFUNCTION("""COMPUTED_VALUE"""),1)</f>
        <v>1</v>
      </c>
      <c r="F241" s="28" t="str">
        <f ca="1">IFERROR(__xludf.DUMMYFUNCTION("""COMPUTED_VALUE"""),"美金 $25")</f>
        <v>美金 $25</v>
      </c>
      <c r="G241" s="26">
        <f ca="1">IFERROR(__xludf.DUMMYFUNCTION("""COMPUTED_VALUE"""),1)</f>
        <v>1</v>
      </c>
      <c r="H241" s="26">
        <f ca="1">IFERROR(__xludf.DUMMYFUNCTION("""COMPUTED_VALUE"""),2)</f>
        <v>2</v>
      </c>
      <c r="I241" s="26" t="str">
        <f ca="1">IFERROR(__xludf.DUMMYFUNCTION("""COMPUTED_VALUE"""),"E")</f>
        <v>E</v>
      </c>
      <c r="J241" s="26">
        <f ca="1">IFERROR(__xludf.DUMMYFUNCTION("""COMPUTED_VALUE"""),0)</f>
        <v>0</v>
      </c>
      <c r="K241" s="26">
        <f ca="1">IFERROR(__xludf.DUMMYFUNCTION("""COMPUTED_VALUE"""),0)</f>
        <v>0</v>
      </c>
      <c r="L241" s="22"/>
      <c r="M241" s="26" t="str">
        <f ca="1">IFERROR(__xludf.DUMMYFUNCTION("""COMPUTED_VALUE"""),"")</f>
        <v/>
      </c>
      <c r="N241" s="26">
        <f ca="1">IFERROR(__xludf.DUMMYFUNCTION("""COMPUTED_VALUE"""),2)</f>
        <v>2</v>
      </c>
      <c r="O241" s="22" t="str">
        <f ca="1">IFERROR(__xludf.DUMMYFUNCTION("""COMPUTED_VALUE"""),"K")</f>
        <v>K</v>
      </c>
      <c r="P241" s="22"/>
      <c r="Q241" s="22"/>
      <c r="R241" s="22"/>
      <c r="S241" s="22"/>
      <c r="T241" s="22"/>
      <c r="U241" s="22"/>
      <c r="V241" s="22"/>
      <c r="W241" s="22"/>
      <c r="X241" s="22"/>
      <c r="Y241" s="22"/>
    </row>
    <row r="242" spans="1:25" ht="14.25">
      <c r="A242" s="21" t="str">
        <f ca="1">IFERROR(__xludf.DUMMYFUNCTION("""COMPUTED_VALUE"""),"蔡桂茹")</f>
        <v>蔡桂茹</v>
      </c>
      <c r="B242" s="22" t="str">
        <f ca="1">IFERROR(__xludf.DUMMYFUNCTION("""COMPUTED_VALUE"""),"儉")</f>
        <v>儉</v>
      </c>
      <c r="C242" s="22" t="str">
        <f ca="1">IFERROR(__xludf.DUMMYFUNCTION("""COMPUTED_VALUE"""),"美國")</f>
        <v>美國</v>
      </c>
      <c r="D242" s="26">
        <f ca="1">IFERROR(__xludf.DUMMYFUNCTION("""COMPUTED_VALUE"""),1)</f>
        <v>1</v>
      </c>
      <c r="E242" s="26" t="str">
        <f ca="1">IFERROR(__xludf.DUMMYFUNCTION("""COMPUTED_VALUE"""),"")</f>
        <v/>
      </c>
      <c r="F242" s="28" t="str">
        <f ca="1">IFERROR(__xludf.DUMMYFUNCTION("""COMPUTED_VALUE"""),"")</f>
        <v/>
      </c>
      <c r="G242" s="26" t="str">
        <f ca="1">IFERROR(__xludf.DUMMYFUNCTION("""COMPUTED_VALUE"""),"")</f>
        <v/>
      </c>
      <c r="H242" s="22"/>
      <c r="I242" s="22"/>
      <c r="J242" s="26">
        <f ca="1">IFERROR(__xludf.DUMMYFUNCTION("""COMPUTED_VALUE"""),1)</f>
        <v>1</v>
      </c>
      <c r="K242" s="26">
        <f ca="1">IFERROR(__xludf.DUMMYFUNCTION("""COMPUTED_VALUE"""),1)</f>
        <v>1</v>
      </c>
      <c r="L242" s="27" t="str">
        <f ca="1">IFERROR(__xludf.DUMMYFUNCTION("""COMPUTED_VALUE"""),"候補")</f>
        <v>候補</v>
      </c>
      <c r="M242" s="26" t="str">
        <f ca="1">IFERROR(__xludf.DUMMYFUNCTION("""COMPUTED_VALUE"""),"")</f>
        <v/>
      </c>
      <c r="N242" s="26" t="str">
        <f ca="1">IFERROR(__xludf.DUMMYFUNCTION("""COMPUTED_VALUE"""),"")</f>
        <v/>
      </c>
      <c r="O242" s="22" t="str">
        <f ca="1">IFERROR(__xludf.DUMMYFUNCTION("""COMPUTED_VALUE"""),"")</f>
        <v/>
      </c>
      <c r="P242" s="22"/>
      <c r="Q242" s="22"/>
      <c r="R242" s="22"/>
      <c r="S242" s="22"/>
      <c r="T242" s="22"/>
      <c r="U242" s="22"/>
      <c r="V242" s="22"/>
      <c r="W242" s="22"/>
      <c r="X242" s="22"/>
      <c r="Y242" s="22"/>
    </row>
    <row r="243" spans="1:25" ht="14.25">
      <c r="A243" s="21" t="str">
        <f ca="1">IFERROR(__xludf.DUMMYFUNCTION("""COMPUTED_VALUE"""),"陳似蓉")</f>
        <v>陳似蓉</v>
      </c>
      <c r="B243" s="22" t="str">
        <f ca="1">IFERROR(__xludf.DUMMYFUNCTION("""COMPUTED_VALUE"""),"儉")</f>
        <v>儉</v>
      </c>
      <c r="C243" s="22" t="str">
        <f ca="1">IFERROR(__xludf.DUMMYFUNCTION("""COMPUTED_VALUE"""),"美國")</f>
        <v>美國</v>
      </c>
      <c r="D243" s="26">
        <f ca="1">IFERROR(__xludf.DUMMYFUNCTION("""COMPUTED_VALUE"""),2)</f>
        <v>2</v>
      </c>
      <c r="E243" s="26">
        <f ca="1">IFERROR(__xludf.DUMMYFUNCTION("""COMPUTED_VALUE"""),1)</f>
        <v>1</v>
      </c>
      <c r="F243" s="28" t="str">
        <f ca="1">IFERROR(__xludf.DUMMYFUNCTION("""COMPUTED_VALUE"""),"美金 $25")</f>
        <v>美金 $25</v>
      </c>
      <c r="G243" s="26" t="str">
        <f ca="1">IFERROR(__xludf.DUMMYFUNCTION("""COMPUTED_VALUE"""),"")</f>
        <v/>
      </c>
      <c r="H243" s="26">
        <f ca="1">IFERROR(__xludf.DUMMYFUNCTION("""COMPUTED_VALUE"""),2)</f>
        <v>2</v>
      </c>
      <c r="I243" s="26" t="str">
        <f ca="1">IFERROR(__xludf.DUMMYFUNCTION("""COMPUTED_VALUE"""),"D")</f>
        <v>D</v>
      </c>
      <c r="J243" s="26">
        <f ca="1">IFERROR(__xludf.DUMMYFUNCTION("""COMPUTED_VALUE"""),0)</f>
        <v>0</v>
      </c>
      <c r="K243" s="26">
        <f ca="1">IFERROR(__xludf.DUMMYFUNCTION("""COMPUTED_VALUE"""),1)</f>
        <v>1</v>
      </c>
      <c r="L243" s="27">
        <f ca="1">IFERROR(__xludf.DUMMYFUNCTION("""COMPUTED_VALUE"""),45976)</f>
        <v>45976</v>
      </c>
      <c r="M243" s="26" t="str">
        <f ca="1">IFERROR(__xludf.DUMMYFUNCTION("""COMPUTED_VALUE"""),"")</f>
        <v/>
      </c>
      <c r="N243" s="26">
        <f ca="1">IFERROR(__xludf.DUMMYFUNCTION("""COMPUTED_VALUE"""),1)</f>
        <v>1</v>
      </c>
      <c r="O243" s="22" t="str">
        <f ca="1">IFERROR(__xludf.DUMMYFUNCTION("""COMPUTED_VALUE"""),"K")</f>
        <v>K</v>
      </c>
      <c r="P243" s="22"/>
      <c r="Q243" s="22"/>
      <c r="R243" s="22"/>
      <c r="S243" s="22"/>
      <c r="T243" s="22"/>
      <c r="U243" s="22"/>
      <c r="V243" s="22"/>
      <c r="W243" s="22"/>
      <c r="X243" s="22"/>
      <c r="Y243" s="22"/>
    </row>
    <row r="244" spans="1:25" ht="14.25">
      <c r="A244" s="21" t="str">
        <f ca="1">IFERROR(__xludf.DUMMYFUNCTION("""COMPUTED_VALUE"""),"陳宜文")</f>
        <v>陳宜文</v>
      </c>
      <c r="B244" s="22" t="str">
        <f ca="1">IFERROR(__xludf.DUMMYFUNCTION("""COMPUTED_VALUE"""),"儉")</f>
        <v>儉</v>
      </c>
      <c r="C244" s="22" t="str">
        <f ca="1">IFERROR(__xludf.DUMMYFUNCTION("""COMPUTED_VALUE"""),"美國")</f>
        <v>美國</v>
      </c>
      <c r="D244" s="26">
        <f ca="1">IFERROR(__xludf.DUMMYFUNCTION("""COMPUTED_VALUE"""),2)</f>
        <v>2</v>
      </c>
      <c r="E244" s="26">
        <f ca="1">IFERROR(__xludf.DUMMYFUNCTION("""COMPUTED_VALUE"""),5)</f>
        <v>5</v>
      </c>
      <c r="F244" s="28" t="str">
        <f ca="1">IFERROR(__xludf.DUMMYFUNCTION("""COMPUTED_VALUE"""),"美金 $89")</f>
        <v>美金 $89</v>
      </c>
      <c r="G244" s="26">
        <f ca="1">IFERROR(__xludf.DUMMYFUNCTION("""COMPUTED_VALUE"""),2)</f>
        <v>2</v>
      </c>
      <c r="H244" s="22"/>
      <c r="I244" s="22"/>
      <c r="J244" s="26">
        <f ca="1">IFERROR(__xludf.DUMMYFUNCTION("""COMPUTED_VALUE"""),1)</f>
        <v>1</v>
      </c>
      <c r="K244" s="26">
        <f ca="1">IFERROR(__xludf.DUMMYFUNCTION("""COMPUTED_VALUE"""),1)</f>
        <v>1</v>
      </c>
      <c r="L244" s="27">
        <f ca="1">IFERROR(__xludf.DUMMYFUNCTION("""COMPUTED_VALUE"""),45976)</f>
        <v>45976</v>
      </c>
      <c r="M244" s="26">
        <f ca="1">IFERROR(__xludf.DUMMYFUNCTION("""COMPUTED_VALUE"""),2)</f>
        <v>2</v>
      </c>
      <c r="N244" s="26">
        <f ca="1">IFERROR(__xludf.DUMMYFUNCTION("""COMPUTED_VALUE"""),2)</f>
        <v>2</v>
      </c>
      <c r="O244" s="22" t="str">
        <f ca="1">IFERROR(__xludf.DUMMYFUNCTION("""COMPUTED_VALUE"""),"C")</f>
        <v>C</v>
      </c>
      <c r="P244" s="22"/>
      <c r="Q244" s="22"/>
      <c r="R244" s="22"/>
      <c r="S244" s="22"/>
      <c r="T244" s="22"/>
      <c r="U244" s="22"/>
      <c r="V244" s="22"/>
      <c r="W244" s="22"/>
      <c r="X244" s="22"/>
      <c r="Y244" s="22"/>
    </row>
    <row r="245" spans="1:25" ht="14.25">
      <c r="A245" s="21" t="str">
        <f ca="1">IFERROR(__xludf.DUMMYFUNCTION("""COMPUTED_VALUE"""),"周露露")</f>
        <v>周露露</v>
      </c>
      <c r="B245" s="22" t="str">
        <f ca="1">IFERROR(__xludf.DUMMYFUNCTION("""COMPUTED_VALUE"""),"讓")</f>
        <v>讓</v>
      </c>
      <c r="C245" s="22" t="str">
        <f ca="1">IFERROR(__xludf.DUMMYFUNCTION("""COMPUTED_VALUE"""),"台灣")</f>
        <v>台灣</v>
      </c>
      <c r="D245" s="26">
        <f ca="1">IFERROR(__xludf.DUMMYFUNCTION("""COMPUTED_VALUE"""),1)</f>
        <v>1</v>
      </c>
      <c r="E245" s="26">
        <f ca="1">IFERROR(__xludf.DUMMYFUNCTION("""COMPUTED_VALUE"""),4)</f>
        <v>4</v>
      </c>
      <c r="F245" s="28" t="str">
        <f ca="1">IFERROR(__xludf.DUMMYFUNCTION("""COMPUTED_VALUE"""),"台幣 $2340")</f>
        <v>台幣 $2340</v>
      </c>
      <c r="G245" s="26" t="str">
        <f ca="1">IFERROR(__xludf.DUMMYFUNCTION("""COMPUTED_VALUE"""),"")</f>
        <v/>
      </c>
      <c r="H245" s="22"/>
      <c r="I245" s="22"/>
      <c r="J245" s="26">
        <f ca="1">IFERROR(__xludf.DUMMYFUNCTION("""COMPUTED_VALUE"""),0)</f>
        <v>0</v>
      </c>
      <c r="K245" s="26">
        <f ca="1">IFERROR(__xludf.DUMMYFUNCTION("""COMPUTED_VALUE"""),1)</f>
        <v>1</v>
      </c>
      <c r="L245" s="27">
        <f ca="1">IFERROR(__xludf.DUMMYFUNCTION("""COMPUTED_VALUE"""),45976)</f>
        <v>45976</v>
      </c>
      <c r="M245" s="26" t="str">
        <f ca="1">IFERROR(__xludf.DUMMYFUNCTION("""COMPUTED_VALUE"""),"")</f>
        <v/>
      </c>
      <c r="N245" s="26" t="str">
        <f ca="1">IFERROR(__xludf.DUMMYFUNCTION("""COMPUTED_VALUE"""),"")</f>
        <v/>
      </c>
      <c r="O245" s="22" t="str">
        <f ca="1">IFERROR(__xludf.DUMMYFUNCTION("""COMPUTED_VALUE"""),"")</f>
        <v/>
      </c>
      <c r="P245" s="22"/>
      <c r="Q245" s="22"/>
      <c r="R245" s="22"/>
      <c r="S245" s="22"/>
      <c r="T245" s="22"/>
      <c r="U245" s="22"/>
      <c r="V245" s="22"/>
      <c r="W245" s="22"/>
      <c r="X245" s="22"/>
      <c r="Y245" s="22"/>
    </row>
    <row r="246" spans="1:25" ht="14.25">
      <c r="A246" s="21" t="str">
        <f ca="1">IFERROR(__xludf.DUMMYFUNCTION("""COMPUTED_VALUE"""),"曾雅慧")</f>
        <v>曾雅慧</v>
      </c>
      <c r="B246" s="22" t="str">
        <f ca="1">IFERROR(__xludf.DUMMYFUNCTION("""COMPUTED_VALUE"""),"讓")</f>
        <v>讓</v>
      </c>
      <c r="C246" s="22" t="str">
        <f ca="1">IFERROR(__xludf.DUMMYFUNCTION("""COMPUTED_VALUE"""),"")</f>
        <v/>
      </c>
      <c r="D246" s="26" t="str">
        <f ca="1">IFERROR(__xludf.DUMMYFUNCTION("""COMPUTED_VALUE"""),"")</f>
        <v/>
      </c>
      <c r="E246" s="26">
        <f ca="1">IFERROR(__xludf.DUMMYFUNCTION("""COMPUTED_VALUE"""),2)</f>
        <v>2</v>
      </c>
      <c r="F246" s="28" t="str">
        <f ca="1">IFERROR(__xludf.DUMMYFUNCTION("""COMPUTED_VALUE"""),"美金 $50")</f>
        <v>美金 $50</v>
      </c>
      <c r="G246" s="26" t="str">
        <f ca="1">IFERROR(__xludf.DUMMYFUNCTION("""COMPUTED_VALUE"""),"")</f>
        <v/>
      </c>
      <c r="H246" s="26" t="str">
        <f ca="1">IFERROR(__xludf.DUMMYFUNCTION("""COMPUTED_VALUE"""),"")</f>
        <v/>
      </c>
      <c r="I246" s="26" t="str">
        <f ca="1">IFERROR(__xludf.DUMMYFUNCTION("""COMPUTED_VALUE"""),"")</f>
        <v/>
      </c>
      <c r="J246" s="26" t="str">
        <f ca="1">IFERROR(__xludf.DUMMYFUNCTION("""COMPUTED_VALUE"""),"")</f>
        <v/>
      </c>
      <c r="K246" s="26" t="str">
        <f ca="1">IFERROR(__xludf.DUMMYFUNCTION("""COMPUTED_VALUE"""),"")</f>
        <v/>
      </c>
      <c r="L246" s="27" t="str">
        <f ca="1">IFERROR(__xludf.DUMMYFUNCTION("""COMPUTED_VALUE"""),"")</f>
        <v/>
      </c>
      <c r="M246" s="26" t="str">
        <f ca="1">IFERROR(__xludf.DUMMYFUNCTION("""COMPUTED_VALUE"""),"")</f>
        <v/>
      </c>
      <c r="N246" s="26" t="str">
        <f ca="1">IFERROR(__xludf.DUMMYFUNCTION("""COMPUTED_VALUE"""),"")</f>
        <v/>
      </c>
      <c r="O246" s="22" t="str">
        <f ca="1">IFERROR(__xludf.DUMMYFUNCTION("""COMPUTED_VALUE"""),"")</f>
        <v/>
      </c>
      <c r="P246" s="22"/>
      <c r="Q246" s="22"/>
      <c r="R246" s="22"/>
      <c r="S246" s="22"/>
      <c r="T246" s="22"/>
      <c r="U246" s="22"/>
      <c r="V246" s="22"/>
      <c r="W246" s="22"/>
      <c r="X246" s="22"/>
      <c r="Y246" s="22"/>
    </row>
    <row r="247" spans="1:25" ht="14.25">
      <c r="A247" s="21" t="str">
        <f ca="1">IFERROR(__xludf.DUMMYFUNCTION("""COMPUTED_VALUE"""),"林和媛")</f>
        <v>林和媛</v>
      </c>
      <c r="B247" s="22" t="str">
        <f ca="1">IFERROR(__xludf.DUMMYFUNCTION("""COMPUTED_VALUE"""),"讓")</f>
        <v>讓</v>
      </c>
      <c r="C247" s="22" t="str">
        <f ca="1">IFERROR(__xludf.DUMMYFUNCTION("""COMPUTED_VALUE"""),"台灣")</f>
        <v>台灣</v>
      </c>
      <c r="D247" s="26">
        <f ca="1">IFERROR(__xludf.DUMMYFUNCTION("""COMPUTED_VALUE"""),1)</f>
        <v>1</v>
      </c>
      <c r="E247" s="26" t="str">
        <f ca="1">IFERROR(__xludf.DUMMYFUNCTION("""COMPUTED_VALUE"""),"")</f>
        <v/>
      </c>
      <c r="F247" s="28" t="str">
        <f ca="1">IFERROR(__xludf.DUMMYFUNCTION("""COMPUTED_VALUE"""),"")</f>
        <v/>
      </c>
      <c r="G247" s="26" t="str">
        <f ca="1">IFERROR(__xludf.DUMMYFUNCTION("""COMPUTED_VALUE"""),"")</f>
        <v/>
      </c>
      <c r="H247" s="26" t="str">
        <f ca="1">IFERROR(__xludf.DUMMYFUNCTION("""COMPUTED_VALUE"""),"")</f>
        <v/>
      </c>
      <c r="I247" s="26" t="str">
        <f ca="1">IFERROR(__xludf.DUMMYFUNCTION("""COMPUTED_VALUE"""),"")</f>
        <v/>
      </c>
      <c r="J247" s="26" t="str">
        <f ca="1">IFERROR(__xludf.DUMMYFUNCTION("""COMPUTED_VALUE"""),"")</f>
        <v/>
      </c>
      <c r="K247" s="26" t="str">
        <f ca="1">IFERROR(__xludf.DUMMYFUNCTION("""COMPUTED_VALUE"""),"")</f>
        <v/>
      </c>
      <c r="L247" s="27" t="str">
        <f ca="1">IFERROR(__xludf.DUMMYFUNCTION("""COMPUTED_VALUE"""),"")</f>
        <v/>
      </c>
      <c r="M247" s="26" t="str">
        <f ca="1">IFERROR(__xludf.DUMMYFUNCTION("""COMPUTED_VALUE"""),"")</f>
        <v/>
      </c>
      <c r="N247" s="26" t="str">
        <f ca="1">IFERROR(__xludf.DUMMYFUNCTION("""COMPUTED_VALUE"""),"")</f>
        <v/>
      </c>
      <c r="O247" s="22" t="str">
        <f ca="1">IFERROR(__xludf.DUMMYFUNCTION("""COMPUTED_VALUE"""),"")</f>
        <v/>
      </c>
      <c r="P247" s="22"/>
      <c r="Q247" s="22"/>
      <c r="R247" s="22"/>
      <c r="S247" s="22"/>
      <c r="T247" s="22"/>
      <c r="U247" s="22"/>
      <c r="V247" s="22"/>
      <c r="W247" s="22"/>
      <c r="X247" s="22"/>
      <c r="Y247" s="22"/>
    </row>
    <row r="248" spans="1:25" ht="14.25">
      <c r="A248" s="21" t="str">
        <f ca="1">IFERROR(__xludf.DUMMYFUNCTION("""COMPUTED_VALUE"""),"林素芳")</f>
        <v>林素芳</v>
      </c>
      <c r="B248" s="22" t="str">
        <f ca="1">IFERROR(__xludf.DUMMYFUNCTION("""COMPUTED_VALUE"""),"讓")</f>
        <v>讓</v>
      </c>
      <c r="C248" s="22" t="str">
        <f ca="1">IFERROR(__xludf.DUMMYFUNCTION("""COMPUTED_VALUE"""),"台灣")</f>
        <v>台灣</v>
      </c>
      <c r="D248" s="26">
        <f ca="1">IFERROR(__xludf.DUMMYFUNCTION("""COMPUTED_VALUE"""),1)</f>
        <v>1</v>
      </c>
      <c r="E248" s="26" t="str">
        <f ca="1">IFERROR(__xludf.DUMMYFUNCTION("""COMPUTED_VALUE"""),"")</f>
        <v/>
      </c>
      <c r="F248" s="28" t="str">
        <f ca="1">IFERROR(__xludf.DUMMYFUNCTION("""COMPUTED_VALUE"""),"")</f>
        <v/>
      </c>
      <c r="G248" s="26" t="str">
        <f ca="1">IFERROR(__xludf.DUMMYFUNCTION("""COMPUTED_VALUE"""),"")</f>
        <v/>
      </c>
      <c r="H248" s="26" t="str">
        <f ca="1">IFERROR(__xludf.DUMMYFUNCTION("""COMPUTED_VALUE"""),"")</f>
        <v/>
      </c>
      <c r="I248" s="26" t="str">
        <f ca="1">IFERROR(__xludf.DUMMYFUNCTION("""COMPUTED_VALUE"""),"")</f>
        <v/>
      </c>
      <c r="J248" s="26" t="str">
        <f ca="1">IFERROR(__xludf.DUMMYFUNCTION("""COMPUTED_VALUE"""),"")</f>
        <v/>
      </c>
      <c r="K248" s="26" t="str">
        <f ca="1">IFERROR(__xludf.DUMMYFUNCTION("""COMPUTED_VALUE"""),"")</f>
        <v/>
      </c>
      <c r="L248" s="27" t="str">
        <f ca="1">IFERROR(__xludf.DUMMYFUNCTION("""COMPUTED_VALUE"""),"")</f>
        <v/>
      </c>
      <c r="M248" s="26" t="str">
        <f ca="1">IFERROR(__xludf.DUMMYFUNCTION("""COMPUTED_VALUE"""),"")</f>
        <v/>
      </c>
      <c r="N248" s="26" t="str">
        <f ca="1">IFERROR(__xludf.DUMMYFUNCTION("""COMPUTED_VALUE"""),"")</f>
        <v/>
      </c>
      <c r="O248" s="22" t="str">
        <f ca="1">IFERROR(__xludf.DUMMYFUNCTION("""COMPUTED_VALUE"""),"")</f>
        <v/>
      </c>
      <c r="P248" s="22"/>
      <c r="Q248" s="22"/>
      <c r="R248" s="22"/>
      <c r="S248" s="22"/>
      <c r="T248" s="22"/>
      <c r="U248" s="22"/>
      <c r="V248" s="22"/>
      <c r="W248" s="22"/>
      <c r="X248" s="22"/>
      <c r="Y248" s="22"/>
    </row>
    <row r="249" spans="1:25" ht="14.25">
      <c r="A249" s="21" t="str">
        <f ca="1">IFERROR(__xludf.DUMMYFUNCTION("""COMPUTED_VALUE"""),"林美瑛")</f>
        <v>林美瑛</v>
      </c>
      <c r="B249" s="22" t="str">
        <f ca="1">IFERROR(__xludf.DUMMYFUNCTION("""COMPUTED_VALUE"""),"讓")</f>
        <v>讓</v>
      </c>
      <c r="C249" s="22" t="str">
        <f ca="1">IFERROR(__xludf.DUMMYFUNCTION("""COMPUTED_VALUE"""),"台灣")</f>
        <v>台灣</v>
      </c>
      <c r="D249" s="26">
        <f ca="1">IFERROR(__xludf.DUMMYFUNCTION("""COMPUTED_VALUE"""),1)</f>
        <v>1</v>
      </c>
      <c r="E249" s="26" t="str">
        <f ca="1">IFERROR(__xludf.DUMMYFUNCTION("""COMPUTED_VALUE"""),"")</f>
        <v/>
      </c>
      <c r="F249" s="28" t="str">
        <f ca="1">IFERROR(__xludf.DUMMYFUNCTION("""COMPUTED_VALUE"""),"")</f>
        <v/>
      </c>
      <c r="G249" s="26" t="str">
        <f ca="1">IFERROR(__xludf.DUMMYFUNCTION("""COMPUTED_VALUE"""),"")</f>
        <v/>
      </c>
      <c r="H249" s="26" t="str">
        <f ca="1">IFERROR(__xludf.DUMMYFUNCTION("""COMPUTED_VALUE"""),"")</f>
        <v/>
      </c>
      <c r="I249" s="26" t="str">
        <f ca="1">IFERROR(__xludf.DUMMYFUNCTION("""COMPUTED_VALUE"""),"")</f>
        <v/>
      </c>
      <c r="J249" s="26" t="str">
        <f ca="1">IFERROR(__xludf.DUMMYFUNCTION("""COMPUTED_VALUE"""),"")</f>
        <v/>
      </c>
      <c r="K249" s="26" t="str">
        <f ca="1">IFERROR(__xludf.DUMMYFUNCTION("""COMPUTED_VALUE"""),"")</f>
        <v/>
      </c>
      <c r="L249" s="27" t="str">
        <f ca="1">IFERROR(__xludf.DUMMYFUNCTION("""COMPUTED_VALUE"""),"")</f>
        <v/>
      </c>
      <c r="M249" s="26" t="str">
        <f ca="1">IFERROR(__xludf.DUMMYFUNCTION("""COMPUTED_VALUE"""),"")</f>
        <v/>
      </c>
      <c r="N249" s="26">
        <f ca="1">IFERROR(__xludf.DUMMYFUNCTION("""COMPUTED_VALUE"""),1)</f>
        <v>1</v>
      </c>
      <c r="O249" s="22" t="str">
        <f ca="1">IFERROR(__xludf.DUMMYFUNCTION("""COMPUTED_VALUE"""),"C")</f>
        <v>C</v>
      </c>
      <c r="P249" s="22"/>
      <c r="Q249" s="22"/>
      <c r="R249" s="22"/>
      <c r="S249" s="22"/>
      <c r="T249" s="22"/>
      <c r="U249" s="22"/>
      <c r="V249" s="22"/>
      <c r="W249" s="22"/>
      <c r="X249" s="22"/>
      <c r="Y249" s="22"/>
    </row>
    <row r="250" spans="1:25" ht="14.25">
      <c r="A250" s="21" t="str">
        <f ca="1">IFERROR(__xludf.DUMMYFUNCTION("""COMPUTED_VALUE"""),"胡信玲")</f>
        <v>胡信玲</v>
      </c>
      <c r="B250" s="22" t="str">
        <f ca="1">IFERROR(__xludf.DUMMYFUNCTION("""COMPUTED_VALUE"""),"讓")</f>
        <v>讓</v>
      </c>
      <c r="C250" s="22" t="str">
        <f ca="1">IFERROR(__xludf.DUMMYFUNCTION("""COMPUTED_VALUE"""),"美國")</f>
        <v>美國</v>
      </c>
      <c r="D250" s="26">
        <f ca="1">IFERROR(__xludf.DUMMYFUNCTION("""COMPUTED_VALUE"""),1)</f>
        <v>1</v>
      </c>
      <c r="E250" s="26" t="str">
        <f ca="1">IFERROR(__xludf.DUMMYFUNCTION("""COMPUTED_VALUE"""),"")</f>
        <v/>
      </c>
      <c r="F250" s="28" t="str">
        <f ca="1">IFERROR(__xludf.DUMMYFUNCTION("""COMPUTED_VALUE"""),"")</f>
        <v/>
      </c>
      <c r="G250" s="26" t="str">
        <f ca="1">IFERROR(__xludf.DUMMYFUNCTION("""COMPUTED_VALUE"""),"")</f>
        <v/>
      </c>
      <c r="H250" s="26" t="str">
        <f ca="1">IFERROR(__xludf.DUMMYFUNCTION("""COMPUTED_VALUE"""),"")</f>
        <v/>
      </c>
      <c r="I250" s="26" t="str">
        <f ca="1">IFERROR(__xludf.DUMMYFUNCTION("""COMPUTED_VALUE"""),"")</f>
        <v/>
      </c>
      <c r="J250" s="26" t="str">
        <f ca="1">IFERROR(__xludf.DUMMYFUNCTION("""COMPUTED_VALUE"""),"")</f>
        <v/>
      </c>
      <c r="K250" s="26" t="str">
        <f ca="1">IFERROR(__xludf.DUMMYFUNCTION("""COMPUTED_VALUE"""),"")</f>
        <v/>
      </c>
      <c r="L250" s="27" t="str">
        <f ca="1">IFERROR(__xludf.DUMMYFUNCTION("""COMPUTED_VALUE"""),"")</f>
        <v/>
      </c>
      <c r="M250" s="26" t="str">
        <f ca="1">IFERROR(__xludf.DUMMYFUNCTION("""COMPUTED_VALUE"""),"")</f>
        <v/>
      </c>
      <c r="N250" s="26" t="str">
        <f ca="1">IFERROR(__xludf.DUMMYFUNCTION("""COMPUTED_VALUE"""),"")</f>
        <v/>
      </c>
      <c r="O250" s="22" t="str">
        <f ca="1">IFERROR(__xludf.DUMMYFUNCTION("""COMPUTED_VALUE"""),"")</f>
        <v/>
      </c>
      <c r="P250" s="22"/>
      <c r="Q250" s="22"/>
      <c r="R250" s="22"/>
      <c r="S250" s="22"/>
      <c r="T250" s="22"/>
      <c r="U250" s="22"/>
      <c r="V250" s="22"/>
      <c r="W250" s="22"/>
      <c r="X250" s="22"/>
      <c r="Y250" s="22"/>
    </row>
    <row r="251" spans="1:25" ht="14.25">
      <c r="A251" s="21" t="str">
        <f ca="1">IFERROR(__xludf.DUMMYFUNCTION("""COMPUTED_VALUE"""),"許惠珍")</f>
        <v>許惠珍</v>
      </c>
      <c r="B251" s="22" t="str">
        <f ca="1">IFERROR(__xludf.DUMMYFUNCTION("""COMPUTED_VALUE"""),"讓")</f>
        <v>讓</v>
      </c>
      <c r="C251" s="22" t="str">
        <f ca="1">IFERROR(__xludf.DUMMYFUNCTION("""COMPUTED_VALUE"""),"台灣")</f>
        <v>台灣</v>
      </c>
      <c r="D251" s="22"/>
      <c r="E251" s="26" t="str">
        <f ca="1">IFERROR(__xludf.DUMMYFUNCTION("""COMPUTED_VALUE"""),"")</f>
        <v/>
      </c>
      <c r="F251" s="28" t="str">
        <f ca="1">IFERROR(__xludf.DUMMYFUNCTION("""COMPUTED_VALUE"""),"")</f>
        <v/>
      </c>
      <c r="G251" s="26" t="str">
        <f ca="1">IFERROR(__xludf.DUMMYFUNCTION("""COMPUTED_VALUE"""),"")</f>
        <v/>
      </c>
      <c r="H251" s="26" t="str">
        <f ca="1">IFERROR(__xludf.DUMMYFUNCTION("""COMPUTED_VALUE"""),"")</f>
        <v/>
      </c>
      <c r="I251" s="26" t="str">
        <f ca="1">IFERROR(__xludf.DUMMYFUNCTION("""COMPUTED_VALUE"""),"")</f>
        <v/>
      </c>
      <c r="J251" s="26" t="str">
        <f ca="1">IFERROR(__xludf.DUMMYFUNCTION("""COMPUTED_VALUE"""),"")</f>
        <v/>
      </c>
      <c r="K251" s="26" t="str">
        <f ca="1">IFERROR(__xludf.DUMMYFUNCTION("""COMPUTED_VALUE"""),"")</f>
        <v/>
      </c>
      <c r="L251" s="27" t="str">
        <f ca="1">IFERROR(__xludf.DUMMYFUNCTION("""COMPUTED_VALUE"""),"")</f>
        <v/>
      </c>
      <c r="M251" s="26" t="str">
        <f ca="1">IFERROR(__xludf.DUMMYFUNCTION("""COMPUTED_VALUE"""),"")</f>
        <v/>
      </c>
      <c r="N251" s="26" t="str">
        <f ca="1">IFERROR(__xludf.DUMMYFUNCTION("""COMPUTED_VALUE"""),"")</f>
        <v/>
      </c>
      <c r="O251" s="22" t="str">
        <f ca="1">IFERROR(__xludf.DUMMYFUNCTION("""COMPUTED_VALUE"""),"")</f>
        <v/>
      </c>
      <c r="P251" s="22"/>
      <c r="Q251" s="22"/>
      <c r="R251" s="22"/>
      <c r="S251" s="22"/>
      <c r="T251" s="22"/>
      <c r="U251" s="22"/>
      <c r="V251" s="22"/>
      <c r="W251" s="22"/>
      <c r="X251" s="22"/>
      <c r="Y251" s="22"/>
    </row>
    <row r="252" spans="1:25" ht="14.25">
      <c r="A252" s="21" t="str">
        <f ca="1">IFERROR(__xludf.DUMMYFUNCTION("""COMPUTED_VALUE"""),"趙美璇")</f>
        <v>趙美璇</v>
      </c>
      <c r="B252" s="22" t="str">
        <f ca="1">IFERROR(__xludf.DUMMYFUNCTION("""COMPUTED_VALUE"""),"讓")</f>
        <v>讓</v>
      </c>
      <c r="C252" s="22" t="str">
        <f ca="1">IFERROR(__xludf.DUMMYFUNCTION("""COMPUTED_VALUE"""),"台灣")</f>
        <v>台灣</v>
      </c>
      <c r="D252" s="26">
        <f ca="1">IFERROR(__xludf.DUMMYFUNCTION("""COMPUTED_VALUE"""),1)</f>
        <v>1</v>
      </c>
      <c r="E252" s="26">
        <f ca="1">IFERROR(__xludf.DUMMYFUNCTION("""COMPUTED_VALUE"""),6)</f>
        <v>6</v>
      </c>
      <c r="F252" s="28" t="str">
        <f ca="1">IFERROR(__xludf.DUMMYFUNCTION("""COMPUTED_VALUE"""),"台幣 $3690")</f>
        <v>台幣 $3690</v>
      </c>
      <c r="G252" s="26" t="str">
        <f ca="1">IFERROR(__xludf.DUMMYFUNCTION("""COMPUTED_VALUE"""),"")</f>
        <v/>
      </c>
      <c r="H252" s="26" t="str">
        <f ca="1">IFERROR(__xludf.DUMMYFUNCTION("""COMPUTED_VALUE"""),"")</f>
        <v/>
      </c>
      <c r="I252" s="26" t="str">
        <f ca="1">IFERROR(__xludf.DUMMYFUNCTION("""COMPUTED_VALUE"""),"")</f>
        <v/>
      </c>
      <c r="J252" s="26" t="str">
        <f ca="1">IFERROR(__xludf.DUMMYFUNCTION("""COMPUTED_VALUE"""),"")</f>
        <v/>
      </c>
      <c r="K252" s="26" t="str">
        <f ca="1">IFERROR(__xludf.DUMMYFUNCTION("""COMPUTED_VALUE"""),"")</f>
        <v/>
      </c>
      <c r="L252" s="27" t="str">
        <f ca="1">IFERROR(__xludf.DUMMYFUNCTION("""COMPUTED_VALUE"""),"")</f>
        <v/>
      </c>
      <c r="M252" s="26" t="str">
        <f ca="1">IFERROR(__xludf.DUMMYFUNCTION("""COMPUTED_VALUE"""),"")</f>
        <v/>
      </c>
      <c r="N252" s="26" t="str">
        <f ca="1">IFERROR(__xludf.DUMMYFUNCTION("""COMPUTED_VALUE"""),"")</f>
        <v/>
      </c>
      <c r="O252" s="22" t="str">
        <f ca="1">IFERROR(__xludf.DUMMYFUNCTION("""COMPUTED_VALUE"""),"")</f>
        <v/>
      </c>
      <c r="P252" s="22"/>
      <c r="Q252" s="22"/>
      <c r="R252" s="22"/>
      <c r="S252" s="22"/>
      <c r="T252" s="22"/>
      <c r="U252" s="22"/>
      <c r="V252" s="22"/>
      <c r="W252" s="22"/>
      <c r="X252" s="22"/>
      <c r="Y252" s="22"/>
    </row>
    <row r="253" spans="1:25" ht="14.25">
      <c r="A253" s="21" t="str">
        <f ca="1">IFERROR(__xludf.DUMMYFUNCTION("""COMPUTED_VALUE"""),"郭秀玲")</f>
        <v>郭秀玲</v>
      </c>
      <c r="B253" s="22" t="str">
        <f ca="1">IFERROR(__xludf.DUMMYFUNCTION("""COMPUTED_VALUE"""),"讓")</f>
        <v>讓</v>
      </c>
      <c r="C253" s="22" t="str">
        <f ca="1">IFERROR(__xludf.DUMMYFUNCTION("""COMPUTED_VALUE"""),"台灣")</f>
        <v>台灣</v>
      </c>
      <c r="D253" s="26">
        <f ca="1">IFERROR(__xludf.DUMMYFUNCTION("""COMPUTED_VALUE"""),2)</f>
        <v>2</v>
      </c>
      <c r="E253" s="26" t="str">
        <f ca="1">IFERROR(__xludf.DUMMYFUNCTION("""COMPUTED_VALUE"""),"")</f>
        <v/>
      </c>
      <c r="F253" s="28" t="str">
        <f ca="1">IFERROR(__xludf.DUMMYFUNCTION("""COMPUTED_VALUE"""),"")</f>
        <v/>
      </c>
      <c r="G253" s="26" t="str">
        <f ca="1">IFERROR(__xludf.DUMMYFUNCTION("""COMPUTED_VALUE"""),"")</f>
        <v/>
      </c>
      <c r="H253" s="26" t="str">
        <f ca="1">IFERROR(__xludf.DUMMYFUNCTION("""COMPUTED_VALUE"""),"")</f>
        <v/>
      </c>
      <c r="I253" s="26" t="str">
        <f ca="1">IFERROR(__xludf.DUMMYFUNCTION("""COMPUTED_VALUE"""),"")</f>
        <v/>
      </c>
      <c r="J253" s="26" t="str">
        <f ca="1">IFERROR(__xludf.DUMMYFUNCTION("""COMPUTED_VALUE"""),"")</f>
        <v/>
      </c>
      <c r="K253" s="26" t="str">
        <f ca="1">IFERROR(__xludf.DUMMYFUNCTION("""COMPUTED_VALUE"""),"")</f>
        <v/>
      </c>
      <c r="L253" s="27" t="str">
        <f ca="1">IFERROR(__xludf.DUMMYFUNCTION("""COMPUTED_VALUE"""),"")</f>
        <v/>
      </c>
      <c r="M253" s="26" t="str">
        <f ca="1">IFERROR(__xludf.DUMMYFUNCTION("""COMPUTED_VALUE"""),"")</f>
        <v/>
      </c>
      <c r="N253" s="26" t="str">
        <f ca="1">IFERROR(__xludf.DUMMYFUNCTION("""COMPUTED_VALUE"""),"")</f>
        <v/>
      </c>
      <c r="O253" s="22" t="str">
        <f ca="1">IFERROR(__xludf.DUMMYFUNCTION("""COMPUTED_VALUE"""),"")</f>
        <v/>
      </c>
      <c r="P253" s="22"/>
      <c r="Q253" s="22"/>
      <c r="R253" s="22"/>
      <c r="S253" s="22"/>
      <c r="T253" s="22"/>
      <c r="U253" s="22"/>
      <c r="V253" s="22"/>
      <c r="W253" s="22"/>
      <c r="X253" s="22"/>
      <c r="Y253" s="22"/>
    </row>
    <row r="254" spans="1:25" ht="14.25">
      <c r="A254" s="21" t="str">
        <f ca="1">IFERROR(__xludf.DUMMYFUNCTION("""COMPUTED_VALUE"""),"陳本敏")</f>
        <v>陳本敏</v>
      </c>
      <c r="B254" s="22" t="str">
        <f ca="1">IFERROR(__xludf.DUMMYFUNCTION("""COMPUTED_VALUE"""),"讓")</f>
        <v>讓</v>
      </c>
      <c r="C254" s="22" t="str">
        <f ca="1">IFERROR(__xludf.DUMMYFUNCTION("""COMPUTED_VALUE"""),"台灣")</f>
        <v>台灣</v>
      </c>
      <c r="D254" s="26" t="str">
        <f ca="1">IFERROR(__xludf.DUMMYFUNCTION("""COMPUTED_VALUE"""),"")</f>
        <v/>
      </c>
      <c r="E254" s="26" t="str">
        <f ca="1">IFERROR(__xludf.DUMMYFUNCTION("""COMPUTED_VALUE"""),"")</f>
        <v/>
      </c>
      <c r="F254" s="28" t="str">
        <f ca="1">IFERROR(__xludf.DUMMYFUNCTION("""COMPUTED_VALUE"""),"")</f>
        <v/>
      </c>
      <c r="G254" s="26" t="str">
        <f ca="1">IFERROR(__xludf.DUMMYFUNCTION("""COMPUTED_VALUE"""),"")</f>
        <v/>
      </c>
      <c r="H254" s="26" t="str">
        <f ca="1">IFERROR(__xludf.DUMMYFUNCTION("""COMPUTED_VALUE"""),"")</f>
        <v/>
      </c>
      <c r="I254" s="26" t="str">
        <f ca="1">IFERROR(__xludf.DUMMYFUNCTION("""COMPUTED_VALUE"""),"")</f>
        <v/>
      </c>
      <c r="J254" s="26" t="str">
        <f ca="1">IFERROR(__xludf.DUMMYFUNCTION("""COMPUTED_VALUE"""),"")</f>
        <v/>
      </c>
      <c r="K254" s="26" t="str">
        <f ca="1">IFERROR(__xludf.DUMMYFUNCTION("""COMPUTED_VALUE"""),"")</f>
        <v/>
      </c>
      <c r="L254" s="27" t="str">
        <f ca="1">IFERROR(__xludf.DUMMYFUNCTION("""COMPUTED_VALUE"""),"")</f>
        <v/>
      </c>
      <c r="M254" s="26" t="str">
        <f ca="1">IFERROR(__xludf.DUMMYFUNCTION("""COMPUTED_VALUE"""),"")</f>
        <v/>
      </c>
      <c r="N254" s="26">
        <f ca="1">IFERROR(__xludf.DUMMYFUNCTION("""COMPUTED_VALUE"""),2)</f>
        <v>2</v>
      </c>
      <c r="O254" s="22" t="str">
        <f ca="1">IFERROR(__xludf.DUMMYFUNCTION("""COMPUTED_VALUE"""),"C")</f>
        <v>C</v>
      </c>
      <c r="P254" s="22"/>
      <c r="Q254" s="22"/>
      <c r="R254" s="22"/>
      <c r="S254" s="22"/>
      <c r="T254" s="22"/>
      <c r="U254" s="22"/>
      <c r="V254" s="22"/>
      <c r="W254" s="22"/>
      <c r="X254" s="22"/>
      <c r="Y254" s="22"/>
    </row>
    <row r="255" spans="1:25" ht="14.25">
      <c r="A255" s="21" t="str">
        <f ca="1">IFERROR(__xludf.DUMMYFUNCTION("""COMPUTED_VALUE"""),"陳翠琴")</f>
        <v>陳翠琴</v>
      </c>
      <c r="B255" s="22" t="str">
        <f ca="1">IFERROR(__xludf.DUMMYFUNCTION("""COMPUTED_VALUE"""),"讓")</f>
        <v>讓</v>
      </c>
      <c r="C255" s="22" t="str">
        <f ca="1">IFERROR(__xludf.DUMMYFUNCTION("""COMPUTED_VALUE"""),"台灣")</f>
        <v>台灣</v>
      </c>
      <c r="D255" s="26">
        <f ca="1">IFERROR(__xludf.DUMMYFUNCTION("""COMPUTED_VALUE"""),1)</f>
        <v>1</v>
      </c>
      <c r="E255" s="26">
        <f ca="1">IFERROR(__xludf.DUMMYFUNCTION("""COMPUTED_VALUE"""),5)</f>
        <v>5</v>
      </c>
      <c r="F255" s="28" t="str">
        <f ca="1">IFERROR(__xludf.DUMMYFUNCTION("""COMPUTED_VALUE"""),"台幣 $3380")</f>
        <v>台幣 $3380</v>
      </c>
      <c r="G255" s="26" t="str">
        <f ca="1">IFERROR(__xludf.DUMMYFUNCTION("""COMPUTED_VALUE"""),"")</f>
        <v/>
      </c>
      <c r="H255" s="26" t="str">
        <f ca="1">IFERROR(__xludf.DUMMYFUNCTION("""COMPUTED_VALUE"""),"")</f>
        <v/>
      </c>
      <c r="I255" s="26" t="str">
        <f ca="1">IFERROR(__xludf.DUMMYFUNCTION("""COMPUTED_VALUE"""),"")</f>
        <v/>
      </c>
      <c r="J255" s="26" t="str">
        <f ca="1">IFERROR(__xludf.DUMMYFUNCTION("""COMPUTED_VALUE"""),"")</f>
        <v/>
      </c>
      <c r="K255" s="26" t="str">
        <f ca="1">IFERROR(__xludf.DUMMYFUNCTION("""COMPUTED_VALUE"""),"")</f>
        <v/>
      </c>
      <c r="L255" s="27" t="str">
        <f ca="1">IFERROR(__xludf.DUMMYFUNCTION("""COMPUTED_VALUE"""),"")</f>
        <v/>
      </c>
      <c r="M255" s="26" t="str">
        <f ca="1">IFERROR(__xludf.DUMMYFUNCTION("""COMPUTED_VALUE"""),"")</f>
        <v/>
      </c>
      <c r="N255" s="26" t="str">
        <f ca="1">IFERROR(__xludf.DUMMYFUNCTION("""COMPUTED_VALUE"""),"")</f>
        <v/>
      </c>
      <c r="O255" s="22" t="str">
        <f ca="1">IFERROR(__xludf.DUMMYFUNCTION("""COMPUTED_VALUE"""),"")</f>
        <v/>
      </c>
      <c r="P255" s="22"/>
      <c r="Q255" s="22"/>
      <c r="R255" s="22"/>
      <c r="S255" s="22"/>
      <c r="T255" s="22"/>
      <c r="U255" s="22"/>
      <c r="V255" s="22"/>
      <c r="W255" s="22"/>
      <c r="X255" s="22"/>
      <c r="Y255" s="22"/>
    </row>
    <row r="256" spans="1:25" ht="14.25">
      <c r="A256" s="21" t="str">
        <f ca="1">IFERROR(__xludf.DUMMYFUNCTION("""COMPUTED_VALUE"""),"丁盈意")</f>
        <v>丁盈意</v>
      </c>
      <c r="B256" s="22" t="str">
        <f ca="1">IFERROR(__xludf.DUMMYFUNCTION("""COMPUTED_VALUE"""),"禮")</f>
        <v>禮</v>
      </c>
      <c r="C256" s="22" t="str">
        <f ca="1">IFERROR(__xludf.DUMMYFUNCTION("""COMPUTED_VALUE"""),"台灣")</f>
        <v>台灣</v>
      </c>
      <c r="D256" s="26">
        <f ca="1">IFERROR(__xludf.DUMMYFUNCTION("""COMPUTED_VALUE"""),1)</f>
        <v>1</v>
      </c>
      <c r="E256" s="26">
        <f ca="1">IFERROR(__xludf.DUMMYFUNCTION("""COMPUTED_VALUE"""),4)</f>
        <v>4</v>
      </c>
      <c r="F256" s="28" t="str">
        <f ca="1">IFERROR(__xludf.DUMMYFUNCTION("""COMPUTED_VALUE"""),"台幣 $2700")</f>
        <v>台幣 $2700</v>
      </c>
      <c r="G256" s="26" t="str">
        <f ca="1">IFERROR(__xludf.DUMMYFUNCTION("""COMPUTED_VALUE"""),"")</f>
        <v/>
      </c>
      <c r="H256" s="26" t="str">
        <f ca="1">IFERROR(__xludf.DUMMYFUNCTION("""COMPUTED_VALUE"""),"")</f>
        <v/>
      </c>
      <c r="I256" s="26" t="str">
        <f ca="1">IFERROR(__xludf.DUMMYFUNCTION("""COMPUTED_VALUE"""),"")</f>
        <v/>
      </c>
      <c r="J256" s="26" t="str">
        <f ca="1">IFERROR(__xludf.DUMMYFUNCTION("""COMPUTED_VALUE"""),"")</f>
        <v/>
      </c>
      <c r="K256" s="26" t="str">
        <f ca="1">IFERROR(__xludf.DUMMYFUNCTION("""COMPUTED_VALUE"""),"")</f>
        <v/>
      </c>
      <c r="L256" s="27" t="str">
        <f ca="1">IFERROR(__xludf.DUMMYFUNCTION("""COMPUTED_VALUE"""),"")</f>
        <v/>
      </c>
      <c r="M256" s="26" t="str">
        <f ca="1">IFERROR(__xludf.DUMMYFUNCTION("""COMPUTED_VALUE"""),"")</f>
        <v/>
      </c>
      <c r="N256" s="26" t="str">
        <f ca="1">IFERROR(__xludf.DUMMYFUNCTION("""COMPUTED_VALUE"""),"")</f>
        <v/>
      </c>
      <c r="O256" s="22" t="str">
        <f ca="1">IFERROR(__xludf.DUMMYFUNCTION("""COMPUTED_VALUE"""),"")</f>
        <v/>
      </c>
      <c r="P256" s="22"/>
      <c r="Q256" s="22"/>
      <c r="R256" s="22"/>
      <c r="S256" s="22"/>
      <c r="T256" s="22"/>
      <c r="U256" s="22"/>
      <c r="V256" s="22"/>
      <c r="W256" s="22"/>
      <c r="X256" s="22"/>
      <c r="Y256" s="22"/>
    </row>
    <row r="257" spans="1:25" ht="14.25">
      <c r="A257" s="21" t="str">
        <f ca="1">IFERROR(__xludf.DUMMYFUNCTION("""COMPUTED_VALUE"""),"史馨")</f>
        <v>史馨</v>
      </c>
      <c r="B257" s="22" t="str">
        <f ca="1">IFERROR(__xludf.DUMMYFUNCTION("""COMPUTED_VALUE"""),"禮")</f>
        <v>禮</v>
      </c>
      <c r="C257" s="22" t="str">
        <f ca="1">IFERROR(__xludf.DUMMYFUNCTION("""COMPUTED_VALUE"""),"台灣")</f>
        <v>台灣</v>
      </c>
      <c r="D257" s="26">
        <f ca="1">IFERROR(__xludf.DUMMYFUNCTION("""COMPUTED_VALUE"""),1)</f>
        <v>1</v>
      </c>
      <c r="E257" s="26" t="str">
        <f ca="1">IFERROR(__xludf.DUMMYFUNCTION("""COMPUTED_VALUE"""),"")</f>
        <v/>
      </c>
      <c r="F257" s="28" t="str">
        <f ca="1">IFERROR(__xludf.DUMMYFUNCTION("""COMPUTED_VALUE"""),"")</f>
        <v/>
      </c>
      <c r="G257" s="26" t="str">
        <f ca="1">IFERROR(__xludf.DUMMYFUNCTION("""COMPUTED_VALUE"""),"")</f>
        <v/>
      </c>
      <c r="H257" s="26" t="str">
        <f ca="1">IFERROR(__xludf.DUMMYFUNCTION("""COMPUTED_VALUE"""),"")</f>
        <v/>
      </c>
      <c r="I257" s="26" t="str">
        <f ca="1">IFERROR(__xludf.DUMMYFUNCTION("""COMPUTED_VALUE"""),"")</f>
        <v/>
      </c>
      <c r="J257" s="26" t="str">
        <f ca="1">IFERROR(__xludf.DUMMYFUNCTION("""COMPUTED_VALUE"""),"")</f>
        <v/>
      </c>
      <c r="K257" s="26" t="str">
        <f ca="1">IFERROR(__xludf.DUMMYFUNCTION("""COMPUTED_VALUE"""),"")</f>
        <v/>
      </c>
      <c r="L257" s="27" t="str">
        <f ca="1">IFERROR(__xludf.DUMMYFUNCTION("""COMPUTED_VALUE"""),"")</f>
        <v/>
      </c>
      <c r="M257" s="26" t="str">
        <f ca="1">IFERROR(__xludf.DUMMYFUNCTION("""COMPUTED_VALUE"""),"")</f>
        <v/>
      </c>
      <c r="N257" s="26" t="str">
        <f ca="1">IFERROR(__xludf.DUMMYFUNCTION("""COMPUTED_VALUE"""),"")</f>
        <v/>
      </c>
      <c r="O257" s="22" t="str">
        <f ca="1">IFERROR(__xludf.DUMMYFUNCTION("""COMPUTED_VALUE"""),"")</f>
        <v/>
      </c>
      <c r="P257" s="22"/>
      <c r="Q257" s="22"/>
      <c r="R257" s="22"/>
      <c r="S257" s="22"/>
      <c r="T257" s="22"/>
      <c r="U257" s="22"/>
      <c r="V257" s="22"/>
      <c r="W257" s="22"/>
      <c r="X257" s="22"/>
      <c r="Y257" s="22"/>
    </row>
    <row r="258" spans="1:25" ht="14.25">
      <c r="A258" s="21" t="str">
        <f ca="1">IFERROR(__xludf.DUMMYFUNCTION("""COMPUTED_VALUE"""),"司徒念萱")</f>
        <v>司徒念萱</v>
      </c>
      <c r="B258" s="22" t="str">
        <f ca="1">IFERROR(__xludf.DUMMYFUNCTION("""COMPUTED_VALUE"""),"禮")</f>
        <v>禮</v>
      </c>
      <c r="C258" s="22" t="str">
        <f ca="1">IFERROR(__xludf.DUMMYFUNCTION("""COMPUTED_VALUE"""),"美國")</f>
        <v>美國</v>
      </c>
      <c r="D258" s="26">
        <f ca="1">IFERROR(__xludf.DUMMYFUNCTION("""COMPUTED_VALUE"""),1)</f>
        <v>1</v>
      </c>
      <c r="E258" s="26" t="str">
        <f ca="1">IFERROR(__xludf.DUMMYFUNCTION("""COMPUTED_VALUE"""),"")</f>
        <v/>
      </c>
      <c r="F258" s="28" t="str">
        <f ca="1">IFERROR(__xludf.DUMMYFUNCTION("""COMPUTED_VALUE"""),"")</f>
        <v/>
      </c>
      <c r="G258" s="26">
        <f ca="1">IFERROR(__xludf.DUMMYFUNCTION("""COMPUTED_VALUE"""),1)</f>
        <v>1</v>
      </c>
      <c r="H258" s="26">
        <f ca="1">IFERROR(__xludf.DUMMYFUNCTION("""COMPUTED_VALUE"""),2)</f>
        <v>2</v>
      </c>
      <c r="I258" s="26" t="str">
        <f ca="1">IFERROR(__xludf.DUMMYFUNCTION("""COMPUTED_VALUE"""),"E")</f>
        <v>E</v>
      </c>
      <c r="J258" s="26">
        <f ca="1">IFERROR(__xludf.DUMMYFUNCTION("""COMPUTED_VALUE"""),0)</f>
        <v>0</v>
      </c>
      <c r="K258" s="26">
        <f ca="1">IFERROR(__xludf.DUMMYFUNCTION("""COMPUTED_VALUE"""),1)</f>
        <v>1</v>
      </c>
      <c r="L258" s="27" t="str">
        <f ca="1">IFERROR(__xludf.DUMMYFUNCTION("""COMPUTED_VALUE"""),"候補")</f>
        <v>候補</v>
      </c>
      <c r="M258" s="26" t="str">
        <f ca="1">IFERROR(__xludf.DUMMYFUNCTION("""COMPUTED_VALUE"""),"")</f>
        <v/>
      </c>
      <c r="N258" s="26" t="str">
        <f ca="1">IFERROR(__xludf.DUMMYFUNCTION("""COMPUTED_VALUE"""),"")</f>
        <v/>
      </c>
      <c r="O258" s="22" t="str">
        <f ca="1">IFERROR(__xludf.DUMMYFUNCTION("""COMPUTED_VALUE"""),"")</f>
        <v/>
      </c>
      <c r="P258" s="22"/>
      <c r="Q258" s="22"/>
      <c r="R258" s="22"/>
      <c r="S258" s="22"/>
      <c r="T258" s="22"/>
      <c r="U258" s="22"/>
      <c r="V258" s="22"/>
      <c r="W258" s="22"/>
      <c r="X258" s="22"/>
      <c r="Y258" s="22"/>
    </row>
    <row r="259" spans="1:25" ht="14.25">
      <c r="A259" s="21" t="str">
        <f ca="1">IFERROR(__xludf.DUMMYFUNCTION("""COMPUTED_VALUE"""),"周春桃")</f>
        <v>周春桃</v>
      </c>
      <c r="B259" s="22" t="str">
        <f ca="1">IFERROR(__xludf.DUMMYFUNCTION("""COMPUTED_VALUE"""),"禮")</f>
        <v>禮</v>
      </c>
      <c r="C259" s="22" t="str">
        <f ca="1">IFERROR(__xludf.DUMMYFUNCTION("""COMPUTED_VALUE"""),"台灣")</f>
        <v>台灣</v>
      </c>
      <c r="D259" s="26">
        <f ca="1">IFERROR(__xludf.DUMMYFUNCTION("""COMPUTED_VALUE"""),1)</f>
        <v>1</v>
      </c>
      <c r="E259" s="26" t="str">
        <f ca="1">IFERROR(__xludf.DUMMYFUNCTION("""COMPUTED_VALUE"""),"")</f>
        <v/>
      </c>
      <c r="F259" s="28" t="str">
        <f ca="1">IFERROR(__xludf.DUMMYFUNCTION("""COMPUTED_VALUE"""),"")</f>
        <v/>
      </c>
      <c r="G259" s="26" t="str">
        <f ca="1">IFERROR(__xludf.DUMMYFUNCTION("""COMPUTED_VALUE"""),"")</f>
        <v/>
      </c>
      <c r="H259" s="26" t="str">
        <f ca="1">IFERROR(__xludf.DUMMYFUNCTION("""COMPUTED_VALUE"""),"")</f>
        <v/>
      </c>
      <c r="I259" s="26" t="str">
        <f ca="1">IFERROR(__xludf.DUMMYFUNCTION("""COMPUTED_VALUE"""),"")</f>
        <v/>
      </c>
      <c r="J259" s="26" t="str">
        <f ca="1">IFERROR(__xludf.DUMMYFUNCTION("""COMPUTED_VALUE"""),"")</f>
        <v/>
      </c>
      <c r="K259" s="26" t="str">
        <f ca="1">IFERROR(__xludf.DUMMYFUNCTION("""COMPUTED_VALUE"""),"")</f>
        <v/>
      </c>
      <c r="L259" s="27" t="str">
        <f ca="1">IFERROR(__xludf.DUMMYFUNCTION("""COMPUTED_VALUE"""),"")</f>
        <v/>
      </c>
      <c r="M259" s="26" t="str">
        <f ca="1">IFERROR(__xludf.DUMMYFUNCTION("""COMPUTED_VALUE"""),"")</f>
        <v/>
      </c>
      <c r="N259" s="26" t="str">
        <f ca="1">IFERROR(__xludf.DUMMYFUNCTION("""COMPUTED_VALUE"""),"")</f>
        <v/>
      </c>
      <c r="O259" s="22" t="str">
        <f ca="1">IFERROR(__xludf.DUMMYFUNCTION("""COMPUTED_VALUE"""),"")</f>
        <v/>
      </c>
      <c r="P259" s="22"/>
      <c r="Q259" s="22"/>
      <c r="R259" s="22"/>
      <c r="S259" s="22"/>
      <c r="T259" s="22"/>
      <c r="U259" s="22"/>
      <c r="V259" s="22"/>
      <c r="W259" s="22"/>
      <c r="X259" s="22"/>
      <c r="Y259" s="22"/>
    </row>
    <row r="260" spans="1:25" ht="14.25">
      <c r="A260" s="21" t="str">
        <f ca="1">IFERROR(__xludf.DUMMYFUNCTION("""COMPUTED_VALUE"""),"周翠蓮")</f>
        <v>周翠蓮</v>
      </c>
      <c r="B260" s="22" t="str">
        <f ca="1">IFERROR(__xludf.DUMMYFUNCTION("""COMPUTED_VALUE"""),"禮")</f>
        <v>禮</v>
      </c>
      <c r="C260" s="22" t="str">
        <f ca="1">IFERROR(__xludf.DUMMYFUNCTION("""COMPUTED_VALUE"""),"美國")</f>
        <v>美國</v>
      </c>
      <c r="D260" s="26">
        <f ca="1">IFERROR(__xludf.DUMMYFUNCTION("""COMPUTED_VALUE"""),1)</f>
        <v>1</v>
      </c>
      <c r="E260" s="26">
        <f ca="1">IFERROR(__xludf.DUMMYFUNCTION("""COMPUTED_VALUE"""),1)</f>
        <v>1</v>
      </c>
      <c r="F260" s="28" t="str">
        <f ca="1">IFERROR(__xludf.DUMMYFUNCTION("""COMPUTED_VALUE"""),"台幣 $750")</f>
        <v>台幣 $750</v>
      </c>
      <c r="G260" s="26" t="str">
        <f ca="1">IFERROR(__xludf.DUMMYFUNCTION("""COMPUTED_VALUE"""),"")</f>
        <v/>
      </c>
      <c r="H260" s="26" t="str">
        <f ca="1">IFERROR(__xludf.DUMMYFUNCTION("""COMPUTED_VALUE"""),"")</f>
        <v/>
      </c>
      <c r="I260" s="26" t="str">
        <f ca="1">IFERROR(__xludf.DUMMYFUNCTION("""COMPUTED_VALUE"""),"")</f>
        <v/>
      </c>
      <c r="J260" s="26" t="str">
        <f ca="1">IFERROR(__xludf.DUMMYFUNCTION("""COMPUTED_VALUE"""),"")</f>
        <v/>
      </c>
      <c r="K260" s="26" t="str">
        <f ca="1">IFERROR(__xludf.DUMMYFUNCTION("""COMPUTED_VALUE"""),"")</f>
        <v/>
      </c>
      <c r="L260" s="27" t="str">
        <f ca="1">IFERROR(__xludf.DUMMYFUNCTION("""COMPUTED_VALUE"""),"")</f>
        <v/>
      </c>
      <c r="M260" s="26" t="str">
        <f ca="1">IFERROR(__xludf.DUMMYFUNCTION("""COMPUTED_VALUE"""),"")</f>
        <v/>
      </c>
      <c r="N260" s="26" t="str">
        <f ca="1">IFERROR(__xludf.DUMMYFUNCTION("""COMPUTED_VALUE"""),"")</f>
        <v/>
      </c>
      <c r="O260" s="22" t="str">
        <f ca="1">IFERROR(__xludf.DUMMYFUNCTION("""COMPUTED_VALUE"""),"")</f>
        <v/>
      </c>
      <c r="P260" s="22"/>
      <c r="Q260" s="22"/>
      <c r="R260" s="22"/>
      <c r="S260" s="22"/>
      <c r="T260" s="22"/>
      <c r="U260" s="22"/>
      <c r="V260" s="22"/>
      <c r="W260" s="22"/>
      <c r="X260" s="22"/>
      <c r="Y260" s="22"/>
    </row>
    <row r="261" spans="1:25" ht="14.25">
      <c r="A261" s="21" t="str">
        <f ca="1">IFERROR(__xludf.DUMMYFUNCTION("""COMPUTED_VALUE"""),"張雅清")</f>
        <v>張雅清</v>
      </c>
      <c r="B261" s="22" t="str">
        <f ca="1">IFERROR(__xludf.DUMMYFUNCTION("""COMPUTED_VALUE"""),"禮")</f>
        <v>禮</v>
      </c>
      <c r="C261" s="22" t="str">
        <f ca="1">IFERROR(__xludf.DUMMYFUNCTION("""COMPUTED_VALUE"""),"台灣")</f>
        <v>台灣</v>
      </c>
      <c r="D261" s="26">
        <f ca="1">IFERROR(__xludf.DUMMYFUNCTION("""COMPUTED_VALUE"""),2)</f>
        <v>2</v>
      </c>
      <c r="E261" s="26" t="str">
        <f ca="1">IFERROR(__xludf.DUMMYFUNCTION("""COMPUTED_VALUE"""),"")</f>
        <v/>
      </c>
      <c r="F261" s="28" t="str">
        <f ca="1">IFERROR(__xludf.DUMMYFUNCTION("""COMPUTED_VALUE"""),"")</f>
        <v/>
      </c>
      <c r="G261" s="26" t="str">
        <f ca="1">IFERROR(__xludf.DUMMYFUNCTION("""COMPUTED_VALUE"""),"")</f>
        <v/>
      </c>
      <c r="H261" s="26" t="str">
        <f ca="1">IFERROR(__xludf.DUMMYFUNCTION("""COMPUTED_VALUE"""),"")</f>
        <v/>
      </c>
      <c r="I261" s="26" t="str">
        <f ca="1">IFERROR(__xludf.DUMMYFUNCTION("""COMPUTED_VALUE"""),"")</f>
        <v/>
      </c>
      <c r="J261" s="26" t="str">
        <f ca="1">IFERROR(__xludf.DUMMYFUNCTION("""COMPUTED_VALUE"""),"")</f>
        <v/>
      </c>
      <c r="K261" s="26" t="str">
        <f ca="1">IFERROR(__xludf.DUMMYFUNCTION("""COMPUTED_VALUE"""),"")</f>
        <v/>
      </c>
      <c r="L261" s="27" t="str">
        <f ca="1">IFERROR(__xludf.DUMMYFUNCTION("""COMPUTED_VALUE"""),"")</f>
        <v/>
      </c>
      <c r="M261" s="26" t="str">
        <f ca="1">IFERROR(__xludf.DUMMYFUNCTION("""COMPUTED_VALUE"""),"")</f>
        <v/>
      </c>
      <c r="N261" s="26" t="str">
        <f ca="1">IFERROR(__xludf.DUMMYFUNCTION("""COMPUTED_VALUE"""),"")</f>
        <v/>
      </c>
      <c r="O261" s="22" t="str">
        <f ca="1">IFERROR(__xludf.DUMMYFUNCTION("""COMPUTED_VALUE"""),"")</f>
        <v/>
      </c>
      <c r="P261" s="22"/>
      <c r="Q261" s="22"/>
      <c r="R261" s="22"/>
      <c r="S261" s="22"/>
      <c r="T261" s="22"/>
      <c r="U261" s="22"/>
      <c r="V261" s="22"/>
      <c r="W261" s="22"/>
      <c r="X261" s="22"/>
      <c r="Y261" s="22"/>
    </row>
    <row r="262" spans="1:25" ht="14.25">
      <c r="A262" s="21" t="str">
        <f ca="1">IFERROR(__xludf.DUMMYFUNCTION("""COMPUTED_VALUE"""),"徐肖美")</f>
        <v>徐肖美</v>
      </c>
      <c r="B262" s="22" t="str">
        <f ca="1">IFERROR(__xludf.DUMMYFUNCTION("""COMPUTED_VALUE"""),"禮")</f>
        <v>禮</v>
      </c>
      <c r="C262" s="22" t="str">
        <f ca="1">IFERROR(__xludf.DUMMYFUNCTION("""COMPUTED_VALUE"""),"台灣")</f>
        <v>台灣</v>
      </c>
      <c r="D262" s="26">
        <f ca="1">IFERROR(__xludf.DUMMYFUNCTION("""COMPUTED_VALUE"""),1)</f>
        <v>1</v>
      </c>
      <c r="E262" s="26">
        <f ca="1">IFERROR(__xludf.DUMMYFUNCTION("""COMPUTED_VALUE"""),3)</f>
        <v>3</v>
      </c>
      <c r="F262" s="28" t="str">
        <f ca="1">IFERROR(__xludf.DUMMYFUNCTION("""COMPUTED_VALUE"""),"台幣 $1450")</f>
        <v>台幣 $1450</v>
      </c>
      <c r="G262" s="26" t="str">
        <f ca="1">IFERROR(__xludf.DUMMYFUNCTION("""COMPUTED_VALUE"""),"")</f>
        <v/>
      </c>
      <c r="H262" s="26" t="str">
        <f ca="1">IFERROR(__xludf.DUMMYFUNCTION("""COMPUTED_VALUE"""),"")</f>
        <v/>
      </c>
      <c r="I262" s="26" t="str">
        <f ca="1">IFERROR(__xludf.DUMMYFUNCTION("""COMPUTED_VALUE"""),"")</f>
        <v/>
      </c>
      <c r="J262" s="26" t="str">
        <f ca="1">IFERROR(__xludf.DUMMYFUNCTION("""COMPUTED_VALUE"""),"")</f>
        <v/>
      </c>
      <c r="K262" s="26" t="str">
        <f ca="1">IFERROR(__xludf.DUMMYFUNCTION("""COMPUTED_VALUE"""),"")</f>
        <v/>
      </c>
      <c r="L262" s="27" t="str">
        <f ca="1">IFERROR(__xludf.DUMMYFUNCTION("""COMPUTED_VALUE"""),"")</f>
        <v/>
      </c>
      <c r="M262" s="26" t="str">
        <f ca="1">IFERROR(__xludf.DUMMYFUNCTION("""COMPUTED_VALUE"""),"")</f>
        <v/>
      </c>
      <c r="N262" s="26" t="str">
        <f ca="1">IFERROR(__xludf.DUMMYFUNCTION("""COMPUTED_VALUE"""),"")</f>
        <v/>
      </c>
      <c r="O262" s="22" t="str">
        <f ca="1">IFERROR(__xludf.DUMMYFUNCTION("""COMPUTED_VALUE"""),"")</f>
        <v/>
      </c>
      <c r="P262" s="22"/>
      <c r="Q262" s="22"/>
      <c r="R262" s="22"/>
      <c r="S262" s="22"/>
      <c r="T262" s="22"/>
      <c r="U262" s="22"/>
      <c r="V262" s="22"/>
      <c r="W262" s="22"/>
      <c r="X262" s="22"/>
      <c r="Y262" s="22"/>
    </row>
    <row r="263" spans="1:25" ht="14.25">
      <c r="A263" s="21" t="str">
        <f ca="1">IFERROR(__xludf.DUMMYFUNCTION("""COMPUTED_VALUE"""),"李立禾")</f>
        <v>李立禾</v>
      </c>
      <c r="B263" s="22" t="str">
        <f ca="1">IFERROR(__xludf.DUMMYFUNCTION("""COMPUTED_VALUE"""),"禮")</f>
        <v>禮</v>
      </c>
      <c r="C263" s="22" t="str">
        <f ca="1">IFERROR(__xludf.DUMMYFUNCTION("""COMPUTED_VALUE"""),"美國")</f>
        <v>美國</v>
      </c>
      <c r="D263" s="26">
        <f ca="1">IFERROR(__xludf.DUMMYFUNCTION("""COMPUTED_VALUE"""),2)</f>
        <v>2</v>
      </c>
      <c r="E263" s="26" t="str">
        <f ca="1">IFERROR(__xludf.DUMMYFUNCTION("""COMPUTED_VALUE"""),"")</f>
        <v/>
      </c>
      <c r="F263" s="28" t="str">
        <f ca="1">IFERROR(__xludf.DUMMYFUNCTION("""COMPUTED_VALUE"""),"")</f>
        <v/>
      </c>
      <c r="G263" s="26" t="str">
        <f ca="1">IFERROR(__xludf.DUMMYFUNCTION("""COMPUTED_VALUE"""),"")</f>
        <v/>
      </c>
      <c r="H263" s="26" t="str">
        <f ca="1">IFERROR(__xludf.DUMMYFUNCTION("""COMPUTED_VALUE"""),"")</f>
        <v/>
      </c>
      <c r="I263" s="26" t="str">
        <f ca="1">IFERROR(__xludf.DUMMYFUNCTION("""COMPUTED_VALUE"""),"")</f>
        <v/>
      </c>
      <c r="J263" s="26" t="str">
        <f ca="1">IFERROR(__xludf.DUMMYFUNCTION("""COMPUTED_VALUE"""),"")</f>
        <v/>
      </c>
      <c r="K263" s="26" t="str">
        <f ca="1">IFERROR(__xludf.DUMMYFUNCTION("""COMPUTED_VALUE"""),"")</f>
        <v/>
      </c>
      <c r="L263" s="27" t="str">
        <f ca="1">IFERROR(__xludf.DUMMYFUNCTION("""COMPUTED_VALUE"""),"")</f>
        <v/>
      </c>
      <c r="M263" s="26" t="str">
        <f ca="1">IFERROR(__xludf.DUMMYFUNCTION("""COMPUTED_VALUE"""),"")</f>
        <v/>
      </c>
      <c r="N263" s="26">
        <f ca="1">IFERROR(__xludf.DUMMYFUNCTION("""COMPUTED_VALUE"""),1)</f>
        <v>1</v>
      </c>
      <c r="O263" s="22" t="str">
        <f ca="1">IFERROR(__xludf.DUMMYFUNCTION("""COMPUTED_VALUE"""),"A")</f>
        <v>A</v>
      </c>
      <c r="P263" s="22"/>
      <c r="Q263" s="22"/>
      <c r="R263" s="22"/>
      <c r="S263" s="22"/>
      <c r="T263" s="22"/>
      <c r="U263" s="22"/>
      <c r="V263" s="22"/>
      <c r="W263" s="22"/>
      <c r="X263" s="22"/>
      <c r="Y263" s="22"/>
    </row>
    <row r="264" spans="1:25" ht="14.25">
      <c r="A264" s="21" t="str">
        <f ca="1">IFERROR(__xludf.DUMMYFUNCTION("""COMPUTED_VALUE"""),"林瑞雲")</f>
        <v>林瑞雲</v>
      </c>
      <c r="B264" s="22" t="str">
        <f ca="1">IFERROR(__xludf.DUMMYFUNCTION("""COMPUTED_VALUE"""),"禮")</f>
        <v>禮</v>
      </c>
      <c r="C264" s="22" t="str">
        <f ca="1">IFERROR(__xludf.DUMMYFUNCTION("""COMPUTED_VALUE"""),"台灣")</f>
        <v>台灣</v>
      </c>
      <c r="D264" s="26">
        <f ca="1">IFERROR(__xludf.DUMMYFUNCTION("""COMPUTED_VALUE"""),1)</f>
        <v>1</v>
      </c>
      <c r="E264" s="26" t="str">
        <f ca="1">IFERROR(__xludf.DUMMYFUNCTION("""COMPUTED_VALUE"""),"")</f>
        <v/>
      </c>
      <c r="F264" s="28" t="str">
        <f ca="1">IFERROR(__xludf.DUMMYFUNCTION("""COMPUTED_VALUE"""),"")</f>
        <v/>
      </c>
      <c r="G264" s="26" t="str">
        <f ca="1">IFERROR(__xludf.DUMMYFUNCTION("""COMPUTED_VALUE"""),"")</f>
        <v/>
      </c>
      <c r="H264" s="26" t="str">
        <f ca="1">IFERROR(__xludf.DUMMYFUNCTION("""COMPUTED_VALUE"""),"")</f>
        <v/>
      </c>
      <c r="I264" s="26" t="str">
        <f ca="1">IFERROR(__xludf.DUMMYFUNCTION("""COMPUTED_VALUE"""),"")</f>
        <v/>
      </c>
      <c r="J264" s="26" t="str">
        <f ca="1">IFERROR(__xludf.DUMMYFUNCTION("""COMPUTED_VALUE"""),"")</f>
        <v/>
      </c>
      <c r="K264" s="26" t="str">
        <f ca="1">IFERROR(__xludf.DUMMYFUNCTION("""COMPUTED_VALUE"""),"")</f>
        <v/>
      </c>
      <c r="L264" s="27" t="str">
        <f ca="1">IFERROR(__xludf.DUMMYFUNCTION("""COMPUTED_VALUE"""),"")</f>
        <v/>
      </c>
      <c r="M264" s="26" t="str">
        <f ca="1">IFERROR(__xludf.DUMMYFUNCTION("""COMPUTED_VALUE"""),"")</f>
        <v/>
      </c>
      <c r="N264" s="26" t="str">
        <f ca="1">IFERROR(__xludf.DUMMYFUNCTION("""COMPUTED_VALUE"""),"")</f>
        <v/>
      </c>
      <c r="O264" s="22" t="str">
        <f ca="1">IFERROR(__xludf.DUMMYFUNCTION("""COMPUTED_VALUE"""),"")</f>
        <v/>
      </c>
      <c r="P264" s="22"/>
      <c r="Q264" s="22"/>
      <c r="R264" s="22"/>
      <c r="S264" s="22"/>
      <c r="T264" s="22"/>
      <c r="U264" s="22"/>
      <c r="V264" s="22"/>
      <c r="W264" s="22"/>
      <c r="X264" s="22"/>
      <c r="Y264" s="22"/>
    </row>
    <row r="265" spans="1:25" ht="14.25">
      <c r="A265" s="21" t="str">
        <f ca="1">IFERROR(__xludf.DUMMYFUNCTION("""COMPUTED_VALUE"""),"王時君")</f>
        <v>王時君</v>
      </c>
      <c r="B265" s="22" t="str">
        <f ca="1">IFERROR(__xludf.DUMMYFUNCTION("""COMPUTED_VALUE"""),"禮")</f>
        <v>禮</v>
      </c>
      <c r="C265" s="22" t="str">
        <f ca="1">IFERROR(__xludf.DUMMYFUNCTION("""COMPUTED_VALUE"""),"美國")</f>
        <v>美國</v>
      </c>
      <c r="D265" s="26">
        <f ca="1">IFERROR(__xludf.DUMMYFUNCTION("""COMPUTED_VALUE"""),2)</f>
        <v>2</v>
      </c>
      <c r="E265" s="26" t="str">
        <f ca="1">IFERROR(__xludf.DUMMYFUNCTION("""COMPUTED_VALUE"""),"")</f>
        <v/>
      </c>
      <c r="F265" s="28" t="str">
        <f ca="1">IFERROR(__xludf.DUMMYFUNCTION("""COMPUTED_VALUE"""),"")</f>
        <v/>
      </c>
      <c r="G265" s="26" t="str">
        <f ca="1">IFERROR(__xludf.DUMMYFUNCTION("""COMPUTED_VALUE"""),"")</f>
        <v/>
      </c>
      <c r="H265" s="26" t="str">
        <f ca="1">IFERROR(__xludf.DUMMYFUNCTION("""COMPUTED_VALUE"""),"")</f>
        <v/>
      </c>
      <c r="I265" s="26" t="str">
        <f ca="1">IFERROR(__xludf.DUMMYFUNCTION("""COMPUTED_VALUE"""),"")</f>
        <v/>
      </c>
      <c r="J265" s="26" t="str">
        <f ca="1">IFERROR(__xludf.DUMMYFUNCTION("""COMPUTED_VALUE"""),"")</f>
        <v/>
      </c>
      <c r="K265" s="26" t="str">
        <f ca="1">IFERROR(__xludf.DUMMYFUNCTION("""COMPUTED_VALUE"""),"")</f>
        <v/>
      </c>
      <c r="L265" s="27" t="str">
        <f ca="1">IFERROR(__xludf.DUMMYFUNCTION("""COMPUTED_VALUE"""),"")</f>
        <v/>
      </c>
      <c r="M265" s="26">
        <f ca="1">IFERROR(__xludf.DUMMYFUNCTION("""COMPUTED_VALUE"""),2)</f>
        <v>2</v>
      </c>
      <c r="N265" s="26">
        <f ca="1">IFERROR(__xludf.DUMMYFUNCTION("""COMPUTED_VALUE"""),2)</f>
        <v>2</v>
      </c>
      <c r="O265" s="22" t="str">
        <f ca="1">IFERROR(__xludf.DUMMYFUNCTION("""COMPUTED_VALUE"""),"A")</f>
        <v>A</v>
      </c>
      <c r="P265" s="22"/>
      <c r="Q265" s="22"/>
      <c r="R265" s="22"/>
      <c r="S265" s="22"/>
      <c r="T265" s="22"/>
      <c r="U265" s="22"/>
      <c r="V265" s="22"/>
      <c r="W265" s="22"/>
      <c r="X265" s="22"/>
      <c r="Y265" s="22"/>
    </row>
    <row r="266" spans="1:25" ht="14.25">
      <c r="A266" s="21" t="str">
        <f ca="1">IFERROR(__xludf.DUMMYFUNCTION("""COMPUTED_VALUE"""),"蕭明絢")</f>
        <v>蕭明絢</v>
      </c>
      <c r="B266" s="22" t="str">
        <f ca="1">IFERROR(__xludf.DUMMYFUNCTION("""COMPUTED_VALUE"""),"禮")</f>
        <v>禮</v>
      </c>
      <c r="C266" s="22" t="str">
        <f ca="1">IFERROR(__xludf.DUMMYFUNCTION("""COMPUTED_VALUE"""),"台灣")</f>
        <v>台灣</v>
      </c>
      <c r="D266" s="26">
        <f ca="1">IFERROR(__xludf.DUMMYFUNCTION("""COMPUTED_VALUE"""),1)</f>
        <v>1</v>
      </c>
      <c r="E266" s="26">
        <f ca="1">IFERROR(__xludf.DUMMYFUNCTION("""COMPUTED_VALUE"""),1)</f>
        <v>1</v>
      </c>
      <c r="F266" s="28" t="str">
        <f ca="1">IFERROR(__xludf.DUMMYFUNCTION("""COMPUTED_VALUE"""),"台幣 $750")</f>
        <v>台幣 $750</v>
      </c>
      <c r="G266" s="26" t="str">
        <f ca="1">IFERROR(__xludf.DUMMYFUNCTION("""COMPUTED_VALUE"""),"")</f>
        <v/>
      </c>
      <c r="H266" s="26" t="str">
        <f ca="1">IFERROR(__xludf.DUMMYFUNCTION("""COMPUTED_VALUE"""),"")</f>
        <v/>
      </c>
      <c r="I266" s="26" t="str">
        <f ca="1">IFERROR(__xludf.DUMMYFUNCTION("""COMPUTED_VALUE"""),"")</f>
        <v/>
      </c>
      <c r="J266" s="26" t="str">
        <f ca="1">IFERROR(__xludf.DUMMYFUNCTION("""COMPUTED_VALUE"""),"")</f>
        <v/>
      </c>
      <c r="K266" s="26" t="str">
        <f ca="1">IFERROR(__xludf.DUMMYFUNCTION("""COMPUTED_VALUE"""),"")</f>
        <v/>
      </c>
      <c r="L266" s="27" t="str">
        <f ca="1">IFERROR(__xludf.DUMMYFUNCTION("""COMPUTED_VALUE"""),"")</f>
        <v/>
      </c>
      <c r="M266" s="26" t="str">
        <f ca="1">IFERROR(__xludf.DUMMYFUNCTION("""COMPUTED_VALUE"""),"")</f>
        <v/>
      </c>
      <c r="N266" s="26" t="str">
        <f ca="1">IFERROR(__xludf.DUMMYFUNCTION("""COMPUTED_VALUE"""),"")</f>
        <v/>
      </c>
      <c r="O266" s="22" t="str">
        <f ca="1">IFERROR(__xludf.DUMMYFUNCTION("""COMPUTED_VALUE"""),"")</f>
        <v/>
      </c>
      <c r="P266" s="22"/>
      <c r="Q266" s="22"/>
      <c r="R266" s="22"/>
      <c r="S266" s="22"/>
      <c r="T266" s="22"/>
      <c r="U266" s="22"/>
      <c r="V266" s="22"/>
      <c r="W266" s="22"/>
      <c r="X266" s="22"/>
      <c r="Y266" s="22"/>
    </row>
    <row r="267" spans="1:25" ht="14.25">
      <c r="A267" s="21" t="str">
        <f ca="1">IFERROR(__xludf.DUMMYFUNCTION("""COMPUTED_VALUE"""),"郭慧玲")</f>
        <v>郭慧玲</v>
      </c>
      <c r="B267" s="22" t="str">
        <f ca="1">IFERROR(__xludf.DUMMYFUNCTION("""COMPUTED_VALUE"""),"禮")</f>
        <v>禮</v>
      </c>
      <c r="C267" s="22" t="str">
        <f ca="1">IFERROR(__xludf.DUMMYFUNCTION("""COMPUTED_VALUE"""),"台灣")</f>
        <v>台灣</v>
      </c>
      <c r="D267" s="26">
        <f ca="1">IFERROR(__xludf.DUMMYFUNCTION("""COMPUTED_VALUE"""),1)</f>
        <v>1</v>
      </c>
      <c r="E267" s="26">
        <f ca="1">IFERROR(__xludf.DUMMYFUNCTION("""COMPUTED_VALUE"""),4)</f>
        <v>4</v>
      </c>
      <c r="F267" s="28" t="str">
        <f ca="1">IFERROR(__xludf.DUMMYFUNCTION("""COMPUTED_VALUE"""),"台幣 $2340")</f>
        <v>台幣 $2340</v>
      </c>
      <c r="G267" s="26" t="str">
        <f ca="1">IFERROR(__xludf.DUMMYFUNCTION("""COMPUTED_VALUE"""),"")</f>
        <v/>
      </c>
      <c r="H267" s="26" t="str">
        <f ca="1">IFERROR(__xludf.DUMMYFUNCTION("""COMPUTED_VALUE"""),"")</f>
        <v/>
      </c>
      <c r="I267" s="26" t="str">
        <f ca="1">IFERROR(__xludf.DUMMYFUNCTION("""COMPUTED_VALUE"""),"")</f>
        <v/>
      </c>
      <c r="J267" s="26" t="str">
        <f ca="1">IFERROR(__xludf.DUMMYFUNCTION("""COMPUTED_VALUE"""),"")</f>
        <v/>
      </c>
      <c r="K267" s="26" t="str">
        <f ca="1">IFERROR(__xludf.DUMMYFUNCTION("""COMPUTED_VALUE"""),"")</f>
        <v/>
      </c>
      <c r="L267" s="27" t="str">
        <f ca="1">IFERROR(__xludf.DUMMYFUNCTION("""COMPUTED_VALUE"""),"")</f>
        <v/>
      </c>
      <c r="M267" s="26" t="str">
        <f ca="1">IFERROR(__xludf.DUMMYFUNCTION("""COMPUTED_VALUE"""),"")</f>
        <v/>
      </c>
      <c r="N267" s="26">
        <f ca="1">IFERROR(__xludf.DUMMYFUNCTION("""COMPUTED_VALUE"""),1)</f>
        <v>1</v>
      </c>
      <c r="O267" s="22" t="str">
        <f ca="1">IFERROR(__xludf.DUMMYFUNCTION("""COMPUTED_VALUE"""),"A")</f>
        <v>A</v>
      </c>
      <c r="P267" s="22"/>
      <c r="Q267" s="22"/>
      <c r="R267" s="22"/>
      <c r="S267" s="22"/>
      <c r="T267" s="22"/>
      <c r="U267" s="22"/>
      <c r="V267" s="22"/>
      <c r="W267" s="22"/>
      <c r="X267" s="22"/>
      <c r="Y267" s="22"/>
    </row>
    <row r="268" spans="1:25" ht="14.25">
      <c r="A268" s="21" t="str">
        <f ca="1">IFERROR(__xludf.DUMMYFUNCTION("""COMPUTED_VALUE"""),"冷傳琴")</f>
        <v>冷傳琴</v>
      </c>
      <c r="B268" s="22" t="str">
        <f ca="1">IFERROR(__xludf.DUMMYFUNCTION("""COMPUTED_VALUE"""),"樂")</f>
        <v>樂</v>
      </c>
      <c r="C268" s="22" t="str">
        <f ca="1">IFERROR(__xludf.DUMMYFUNCTION("""COMPUTED_VALUE"""),"美國")</f>
        <v>美國</v>
      </c>
      <c r="D268" s="26">
        <f ca="1">IFERROR(__xludf.DUMMYFUNCTION("""COMPUTED_VALUE"""),1)</f>
        <v>1</v>
      </c>
      <c r="E268" s="26" t="str">
        <f ca="1">IFERROR(__xludf.DUMMYFUNCTION("""COMPUTED_VALUE"""),"")</f>
        <v/>
      </c>
      <c r="F268" s="28" t="str">
        <f ca="1">IFERROR(__xludf.DUMMYFUNCTION("""COMPUTED_VALUE"""),"")</f>
        <v/>
      </c>
      <c r="G268" s="26">
        <f ca="1">IFERROR(__xludf.DUMMYFUNCTION("""COMPUTED_VALUE"""),1)</f>
        <v>1</v>
      </c>
      <c r="H268" s="22"/>
      <c r="I268" s="22"/>
      <c r="J268" s="26">
        <f ca="1">IFERROR(__xludf.DUMMYFUNCTION("""COMPUTED_VALUE"""),0)</f>
        <v>0</v>
      </c>
      <c r="K268" s="26">
        <f ca="1">IFERROR(__xludf.DUMMYFUNCTION("""COMPUTED_VALUE"""),1)</f>
        <v>1</v>
      </c>
      <c r="L268" s="27" t="str">
        <f ca="1">IFERROR(__xludf.DUMMYFUNCTION("""COMPUTED_VALUE"""),"候補")</f>
        <v>候補</v>
      </c>
      <c r="M268" s="26" t="str">
        <f ca="1">IFERROR(__xludf.DUMMYFUNCTION("""COMPUTED_VALUE"""),"")</f>
        <v/>
      </c>
      <c r="N268" s="26" t="str">
        <f ca="1">IFERROR(__xludf.DUMMYFUNCTION("""COMPUTED_VALUE"""),"")</f>
        <v/>
      </c>
      <c r="O268" s="22" t="str">
        <f ca="1">IFERROR(__xludf.DUMMYFUNCTION("""COMPUTED_VALUE"""),"")</f>
        <v/>
      </c>
      <c r="P268" s="22"/>
      <c r="Q268" s="22"/>
      <c r="R268" s="22"/>
      <c r="S268" s="22"/>
      <c r="T268" s="22"/>
      <c r="U268" s="22"/>
      <c r="V268" s="22"/>
      <c r="W268" s="22"/>
      <c r="X268" s="22"/>
      <c r="Y268" s="22"/>
    </row>
    <row r="269" spans="1:25" ht="14.25">
      <c r="A269" s="21" t="str">
        <f ca="1">IFERROR(__xludf.DUMMYFUNCTION("""COMPUTED_VALUE"""),"張吉生")</f>
        <v>張吉生</v>
      </c>
      <c r="B269" s="22" t="str">
        <f ca="1">IFERROR(__xludf.DUMMYFUNCTION("""COMPUTED_VALUE"""),"樂")</f>
        <v>樂</v>
      </c>
      <c r="C269" s="22" t="str">
        <f ca="1">IFERROR(__xludf.DUMMYFUNCTION("""COMPUTED_VALUE"""),"台灣")</f>
        <v>台灣</v>
      </c>
      <c r="D269" s="26">
        <f ca="1">IFERROR(__xludf.DUMMYFUNCTION("""COMPUTED_VALUE"""),1)</f>
        <v>1</v>
      </c>
      <c r="E269" s="26">
        <f ca="1">IFERROR(__xludf.DUMMYFUNCTION("""COMPUTED_VALUE"""),4)</f>
        <v>4</v>
      </c>
      <c r="F269" s="28" t="str">
        <f ca="1">IFERROR(__xludf.DUMMYFUNCTION("""COMPUTED_VALUE"""),"台幣 $1980")</f>
        <v>台幣 $1980</v>
      </c>
      <c r="G269" s="26" t="str">
        <f ca="1">IFERROR(__xludf.DUMMYFUNCTION("""COMPUTED_VALUE"""),"")</f>
        <v/>
      </c>
      <c r="H269" s="26" t="str">
        <f ca="1">IFERROR(__xludf.DUMMYFUNCTION("""COMPUTED_VALUE"""),"")</f>
        <v/>
      </c>
      <c r="I269" s="26" t="str">
        <f ca="1">IFERROR(__xludf.DUMMYFUNCTION("""COMPUTED_VALUE"""),"")</f>
        <v/>
      </c>
      <c r="J269" s="26" t="str">
        <f ca="1">IFERROR(__xludf.DUMMYFUNCTION("""COMPUTED_VALUE"""),"")</f>
        <v/>
      </c>
      <c r="K269" s="26" t="str">
        <f ca="1">IFERROR(__xludf.DUMMYFUNCTION("""COMPUTED_VALUE"""),"")</f>
        <v/>
      </c>
      <c r="L269" s="27" t="str">
        <f ca="1">IFERROR(__xludf.DUMMYFUNCTION("""COMPUTED_VALUE"""),"")</f>
        <v/>
      </c>
      <c r="M269" s="26" t="str">
        <f ca="1">IFERROR(__xludf.DUMMYFUNCTION("""COMPUTED_VALUE"""),"")</f>
        <v/>
      </c>
      <c r="N269" s="26" t="str">
        <f ca="1">IFERROR(__xludf.DUMMYFUNCTION("""COMPUTED_VALUE"""),"")</f>
        <v/>
      </c>
      <c r="O269" s="22" t="str">
        <f ca="1">IFERROR(__xludf.DUMMYFUNCTION("""COMPUTED_VALUE"""),"")</f>
        <v/>
      </c>
      <c r="P269" s="22"/>
      <c r="Q269" s="22"/>
      <c r="R269" s="22"/>
      <c r="S269" s="22"/>
      <c r="T269" s="22"/>
      <c r="U269" s="22"/>
      <c r="V269" s="22"/>
      <c r="W269" s="22"/>
      <c r="X269" s="22"/>
      <c r="Y269" s="22"/>
    </row>
    <row r="270" spans="1:25" ht="14.25">
      <c r="A270" s="21" t="str">
        <f ca="1">IFERROR(__xludf.DUMMYFUNCTION("""COMPUTED_VALUE"""),"王懿融")</f>
        <v>王懿融</v>
      </c>
      <c r="B270" s="22" t="str">
        <f ca="1">IFERROR(__xludf.DUMMYFUNCTION("""COMPUTED_VALUE"""),"樂")</f>
        <v>樂</v>
      </c>
      <c r="C270" s="22" t="str">
        <f ca="1">IFERROR(__xludf.DUMMYFUNCTION("""COMPUTED_VALUE"""),"台灣")</f>
        <v>台灣</v>
      </c>
      <c r="D270" s="26">
        <f ca="1">IFERROR(__xludf.DUMMYFUNCTION("""COMPUTED_VALUE"""),1)</f>
        <v>1</v>
      </c>
      <c r="E270" s="26" t="str">
        <f ca="1">IFERROR(__xludf.DUMMYFUNCTION("""COMPUTED_VALUE"""),"")</f>
        <v/>
      </c>
      <c r="F270" s="28" t="str">
        <f ca="1">IFERROR(__xludf.DUMMYFUNCTION("""COMPUTED_VALUE"""),"")</f>
        <v/>
      </c>
      <c r="G270" s="26">
        <f ca="1">IFERROR(__xludf.DUMMYFUNCTION("""COMPUTED_VALUE"""),1)</f>
        <v>1</v>
      </c>
      <c r="H270" s="26">
        <f ca="1">IFERROR(__xludf.DUMMYFUNCTION("""COMPUTED_VALUE"""),1)</f>
        <v>1</v>
      </c>
      <c r="I270" s="26" t="str">
        <f ca="1">IFERROR(__xludf.DUMMYFUNCTION("""COMPUTED_VALUE"""),"E")</f>
        <v>E</v>
      </c>
      <c r="J270" s="26">
        <f ca="1">IFERROR(__xludf.DUMMYFUNCTION("""COMPUTED_VALUE"""),0)</f>
        <v>0</v>
      </c>
      <c r="K270" s="26">
        <f ca="1">IFERROR(__xludf.DUMMYFUNCTION("""COMPUTED_VALUE"""),0)</f>
        <v>0</v>
      </c>
      <c r="L270" s="22"/>
      <c r="M270" s="26" t="str">
        <f ca="1">IFERROR(__xludf.DUMMYFUNCTION("""COMPUTED_VALUE"""),"")</f>
        <v/>
      </c>
      <c r="N270" s="26" t="str">
        <f ca="1">IFERROR(__xludf.DUMMYFUNCTION("""COMPUTED_VALUE"""),"")</f>
        <v/>
      </c>
      <c r="O270" s="22" t="str">
        <f ca="1">IFERROR(__xludf.DUMMYFUNCTION("""COMPUTED_VALUE"""),"")</f>
        <v/>
      </c>
      <c r="P270" s="22"/>
      <c r="Q270" s="22"/>
      <c r="R270" s="22"/>
      <c r="S270" s="22"/>
      <c r="T270" s="22"/>
      <c r="U270" s="22"/>
      <c r="V270" s="22"/>
      <c r="W270" s="22"/>
      <c r="X270" s="22"/>
      <c r="Y270" s="22"/>
    </row>
    <row r="271" spans="1:25" ht="14.25">
      <c r="A271" s="21" t="str">
        <f ca="1">IFERROR(__xludf.DUMMYFUNCTION("""COMPUTED_VALUE"""),"王雪琴")</f>
        <v>王雪琴</v>
      </c>
      <c r="B271" s="22" t="str">
        <f ca="1">IFERROR(__xludf.DUMMYFUNCTION("""COMPUTED_VALUE"""),"樂")</f>
        <v>樂</v>
      </c>
      <c r="C271" s="22" t="str">
        <f ca="1">IFERROR(__xludf.DUMMYFUNCTION("""COMPUTED_VALUE"""),"台灣")</f>
        <v>台灣</v>
      </c>
      <c r="D271" s="26">
        <f ca="1">IFERROR(__xludf.DUMMYFUNCTION("""COMPUTED_VALUE"""),1)</f>
        <v>1</v>
      </c>
      <c r="E271" s="26" t="str">
        <f ca="1">IFERROR(__xludf.DUMMYFUNCTION("""COMPUTED_VALUE"""),"")</f>
        <v/>
      </c>
      <c r="F271" s="28" t="str">
        <f ca="1">IFERROR(__xludf.DUMMYFUNCTION("""COMPUTED_VALUE"""),"")</f>
        <v/>
      </c>
      <c r="G271" s="26" t="str">
        <f ca="1">IFERROR(__xludf.DUMMYFUNCTION("""COMPUTED_VALUE"""),"")</f>
        <v/>
      </c>
      <c r="H271" s="26" t="str">
        <f ca="1">IFERROR(__xludf.DUMMYFUNCTION("""COMPUTED_VALUE"""),"")</f>
        <v/>
      </c>
      <c r="I271" s="26" t="str">
        <f ca="1">IFERROR(__xludf.DUMMYFUNCTION("""COMPUTED_VALUE"""),"")</f>
        <v/>
      </c>
      <c r="J271" s="26" t="str">
        <f ca="1">IFERROR(__xludf.DUMMYFUNCTION("""COMPUTED_VALUE"""),"")</f>
        <v/>
      </c>
      <c r="K271" s="26" t="str">
        <f ca="1">IFERROR(__xludf.DUMMYFUNCTION("""COMPUTED_VALUE"""),"")</f>
        <v/>
      </c>
      <c r="L271" s="27" t="str">
        <f ca="1">IFERROR(__xludf.DUMMYFUNCTION("""COMPUTED_VALUE"""),"")</f>
        <v/>
      </c>
      <c r="M271" s="26" t="str">
        <f ca="1">IFERROR(__xludf.DUMMYFUNCTION("""COMPUTED_VALUE"""),"")</f>
        <v/>
      </c>
      <c r="N271" s="26" t="str">
        <f ca="1">IFERROR(__xludf.DUMMYFUNCTION("""COMPUTED_VALUE"""),"")</f>
        <v/>
      </c>
      <c r="O271" s="22" t="str">
        <f ca="1">IFERROR(__xludf.DUMMYFUNCTION("""COMPUTED_VALUE"""),"")</f>
        <v/>
      </c>
      <c r="P271" s="22"/>
      <c r="Q271" s="22"/>
      <c r="R271" s="22"/>
      <c r="S271" s="22"/>
      <c r="T271" s="22"/>
      <c r="U271" s="22"/>
      <c r="V271" s="22"/>
      <c r="W271" s="22"/>
      <c r="X271" s="22"/>
      <c r="Y271" s="22"/>
    </row>
    <row r="272" spans="1:25" ht="14.25">
      <c r="A272" s="21" t="str">
        <f ca="1">IFERROR(__xludf.DUMMYFUNCTION("""COMPUTED_VALUE"""),"鄭淑瑛")</f>
        <v>鄭淑瑛</v>
      </c>
      <c r="B272" s="22" t="str">
        <f ca="1">IFERROR(__xludf.DUMMYFUNCTION("""COMPUTED_VALUE"""),"樂")</f>
        <v>樂</v>
      </c>
      <c r="C272" s="22" t="str">
        <f ca="1">IFERROR(__xludf.DUMMYFUNCTION("""COMPUTED_VALUE"""),"台灣")</f>
        <v>台灣</v>
      </c>
      <c r="D272" s="26">
        <f ca="1">IFERROR(__xludf.DUMMYFUNCTION("""COMPUTED_VALUE"""),2)</f>
        <v>2</v>
      </c>
      <c r="E272" s="26">
        <f ca="1">IFERROR(__xludf.DUMMYFUNCTION("""COMPUTED_VALUE"""),68)</f>
        <v>68</v>
      </c>
      <c r="F272" s="28" t="str">
        <f ca="1">IFERROR(__xludf.DUMMYFUNCTION("""COMPUTED_VALUE"""),"台幣 $34720")</f>
        <v>台幣 $34720</v>
      </c>
      <c r="G272" s="26">
        <f ca="1">IFERROR(__xludf.DUMMYFUNCTION("""COMPUTED_VALUE"""),1)</f>
        <v>1</v>
      </c>
      <c r="H272" s="26">
        <f ca="1">IFERROR(__xludf.DUMMYFUNCTION("""COMPUTED_VALUE"""),1)</f>
        <v>1</v>
      </c>
      <c r="I272" s="26" t="str">
        <f ca="1">IFERROR(__xludf.DUMMYFUNCTION("""COMPUTED_VALUE"""),"E")</f>
        <v>E</v>
      </c>
      <c r="J272" s="26">
        <f ca="1">IFERROR(__xludf.DUMMYFUNCTION("""COMPUTED_VALUE"""),1)</f>
        <v>1</v>
      </c>
      <c r="K272" s="26">
        <f ca="1">IFERROR(__xludf.DUMMYFUNCTION("""COMPUTED_VALUE"""),0)</f>
        <v>0</v>
      </c>
      <c r="L272" s="27" t="str">
        <f ca="1">IFERROR(__xludf.DUMMYFUNCTION("""COMPUTED_VALUE"""),"")</f>
        <v/>
      </c>
      <c r="M272" s="26" t="str">
        <f ca="1">IFERROR(__xludf.DUMMYFUNCTION("""COMPUTED_VALUE"""),"")</f>
        <v/>
      </c>
      <c r="N272" s="26" t="str">
        <f ca="1">IFERROR(__xludf.DUMMYFUNCTION("""COMPUTED_VALUE"""),"")</f>
        <v/>
      </c>
      <c r="O272" s="22" t="str">
        <f ca="1">IFERROR(__xludf.DUMMYFUNCTION("""COMPUTED_VALUE"""),"")</f>
        <v/>
      </c>
      <c r="P272" s="22"/>
      <c r="Q272" s="22"/>
      <c r="R272" s="22"/>
      <c r="S272" s="22"/>
      <c r="T272" s="22"/>
      <c r="U272" s="22"/>
      <c r="V272" s="22"/>
      <c r="W272" s="22"/>
      <c r="X272" s="22"/>
      <c r="Y272" s="22"/>
    </row>
    <row r="273" spans="1:25" ht="14.25">
      <c r="A273" s="21" t="str">
        <f ca="1">IFERROR(__xludf.DUMMYFUNCTION("""COMPUTED_VALUE"""),"鍾慧貞")</f>
        <v>鍾慧貞</v>
      </c>
      <c r="B273" s="22" t="str">
        <f ca="1">IFERROR(__xludf.DUMMYFUNCTION("""COMPUTED_VALUE"""),"樂")</f>
        <v>樂</v>
      </c>
      <c r="C273" s="22" t="str">
        <f ca="1">IFERROR(__xludf.DUMMYFUNCTION("""COMPUTED_VALUE"""),"台灣")</f>
        <v>台灣</v>
      </c>
      <c r="D273" s="26">
        <f ca="1">IFERROR(__xludf.DUMMYFUNCTION("""COMPUTED_VALUE"""),1)</f>
        <v>1</v>
      </c>
      <c r="E273" s="26" t="str">
        <f ca="1">IFERROR(__xludf.DUMMYFUNCTION("""COMPUTED_VALUE"""),"")</f>
        <v/>
      </c>
      <c r="F273" s="28" t="str">
        <f ca="1">IFERROR(__xludf.DUMMYFUNCTION("""COMPUTED_VALUE"""),"")</f>
        <v/>
      </c>
      <c r="G273" s="26" t="str">
        <f ca="1">IFERROR(__xludf.DUMMYFUNCTION("""COMPUTED_VALUE"""),"")</f>
        <v/>
      </c>
      <c r="H273" s="26" t="str">
        <f ca="1">IFERROR(__xludf.DUMMYFUNCTION("""COMPUTED_VALUE"""),"")</f>
        <v/>
      </c>
      <c r="I273" s="26" t="str">
        <f ca="1">IFERROR(__xludf.DUMMYFUNCTION("""COMPUTED_VALUE"""),"")</f>
        <v/>
      </c>
      <c r="J273" s="26" t="str">
        <f ca="1">IFERROR(__xludf.DUMMYFUNCTION("""COMPUTED_VALUE"""),"")</f>
        <v/>
      </c>
      <c r="K273" s="26" t="str">
        <f ca="1">IFERROR(__xludf.DUMMYFUNCTION("""COMPUTED_VALUE"""),"")</f>
        <v/>
      </c>
      <c r="L273" s="27" t="str">
        <f ca="1">IFERROR(__xludf.DUMMYFUNCTION("""COMPUTED_VALUE"""),"")</f>
        <v/>
      </c>
      <c r="M273" s="26" t="str">
        <f ca="1">IFERROR(__xludf.DUMMYFUNCTION("""COMPUTED_VALUE"""),"")</f>
        <v/>
      </c>
      <c r="N273" s="26" t="str">
        <f ca="1">IFERROR(__xludf.DUMMYFUNCTION("""COMPUTED_VALUE"""),"")</f>
        <v/>
      </c>
      <c r="O273" s="22" t="str">
        <f ca="1">IFERROR(__xludf.DUMMYFUNCTION("""COMPUTED_VALUE"""),"")</f>
        <v/>
      </c>
      <c r="P273" s="22"/>
      <c r="Q273" s="22"/>
      <c r="R273" s="22"/>
      <c r="S273" s="22"/>
      <c r="T273" s="22"/>
      <c r="U273" s="22"/>
      <c r="V273" s="22"/>
      <c r="W273" s="22"/>
      <c r="X273" s="22"/>
      <c r="Y273" s="22"/>
    </row>
    <row r="274" spans="1:25" ht="14.25">
      <c r="A274" s="21" t="str">
        <f ca="1">IFERROR(__xludf.DUMMYFUNCTION("""COMPUTED_VALUE"""),"陳秀媚")</f>
        <v>陳秀媚</v>
      </c>
      <c r="B274" s="22" t="str">
        <f ca="1">IFERROR(__xludf.DUMMYFUNCTION("""COMPUTED_VALUE"""),"樂")</f>
        <v>樂</v>
      </c>
      <c r="C274" s="22" t="str">
        <f ca="1">IFERROR(__xludf.DUMMYFUNCTION("""COMPUTED_VALUE"""),"台灣")</f>
        <v>台灣</v>
      </c>
      <c r="D274" s="26">
        <f ca="1">IFERROR(__xludf.DUMMYFUNCTION("""COMPUTED_VALUE"""),1)</f>
        <v>1</v>
      </c>
      <c r="E274" s="26">
        <f ca="1">IFERROR(__xludf.DUMMYFUNCTION("""COMPUTED_VALUE"""),8)</f>
        <v>8</v>
      </c>
      <c r="F274" s="28" t="str">
        <f ca="1">IFERROR(__xludf.DUMMYFUNCTION("""COMPUTED_VALUE"""),"台幣 $4800")</f>
        <v>台幣 $4800</v>
      </c>
      <c r="G274" s="26">
        <f ca="1">IFERROR(__xludf.DUMMYFUNCTION("""COMPUTED_VALUE"""),1)</f>
        <v>1</v>
      </c>
      <c r="H274" s="26" t="str">
        <f ca="1">IFERROR(__xludf.DUMMYFUNCTION("""COMPUTED_VALUE"""),"")</f>
        <v/>
      </c>
      <c r="I274" s="26" t="str">
        <f ca="1">IFERROR(__xludf.DUMMYFUNCTION("""COMPUTED_VALUE"""),"")</f>
        <v/>
      </c>
      <c r="J274" s="26" t="str">
        <f ca="1">IFERROR(__xludf.DUMMYFUNCTION("""COMPUTED_VALUE"""),"")</f>
        <v/>
      </c>
      <c r="K274" s="26" t="str">
        <f ca="1">IFERROR(__xludf.DUMMYFUNCTION("""COMPUTED_VALUE"""),"")</f>
        <v/>
      </c>
      <c r="L274" s="27" t="str">
        <f ca="1">IFERROR(__xludf.DUMMYFUNCTION("""COMPUTED_VALUE"""),"")</f>
        <v/>
      </c>
      <c r="M274" s="26" t="str">
        <f ca="1">IFERROR(__xludf.DUMMYFUNCTION("""COMPUTED_VALUE"""),"")</f>
        <v/>
      </c>
      <c r="N274" s="26" t="str">
        <f ca="1">IFERROR(__xludf.DUMMYFUNCTION("""COMPUTED_VALUE"""),"")</f>
        <v/>
      </c>
      <c r="O274" s="22" t="str">
        <f ca="1">IFERROR(__xludf.DUMMYFUNCTION("""COMPUTED_VALUE"""),"")</f>
        <v/>
      </c>
      <c r="P274" s="22"/>
      <c r="Q274" s="22"/>
      <c r="R274" s="22"/>
      <c r="S274" s="22"/>
      <c r="T274" s="22"/>
      <c r="U274" s="22"/>
      <c r="V274" s="22"/>
      <c r="W274" s="22"/>
      <c r="X274" s="22"/>
      <c r="Y274" s="22"/>
    </row>
    <row r="275" spans="1:25" ht="14.25">
      <c r="A275" s="21" t="str">
        <f ca="1">IFERROR(__xludf.DUMMYFUNCTION("""COMPUTED_VALUE"""),"韋恩仁")</f>
        <v>韋恩仁</v>
      </c>
      <c r="B275" s="22" t="str">
        <f ca="1">IFERROR(__xludf.DUMMYFUNCTION("""COMPUTED_VALUE"""),"樂")</f>
        <v>樂</v>
      </c>
      <c r="C275" s="22" t="str">
        <f ca="1">IFERROR(__xludf.DUMMYFUNCTION("""COMPUTED_VALUE"""),"美國")</f>
        <v>美國</v>
      </c>
      <c r="D275" s="22"/>
      <c r="E275" s="26" t="str">
        <f ca="1">IFERROR(__xludf.DUMMYFUNCTION("""COMPUTED_VALUE"""),"")</f>
        <v/>
      </c>
      <c r="F275" s="28" t="str">
        <f ca="1">IFERROR(__xludf.DUMMYFUNCTION("""COMPUTED_VALUE"""),"")</f>
        <v/>
      </c>
      <c r="G275" s="26" t="str">
        <f ca="1">IFERROR(__xludf.DUMMYFUNCTION("""COMPUTED_VALUE"""),"")</f>
        <v/>
      </c>
      <c r="H275" s="22"/>
      <c r="I275" s="22"/>
      <c r="J275" s="26">
        <f ca="1">IFERROR(__xludf.DUMMYFUNCTION("""COMPUTED_VALUE"""),0)</f>
        <v>0</v>
      </c>
      <c r="K275" s="26">
        <f ca="1">IFERROR(__xludf.DUMMYFUNCTION("""COMPUTED_VALUE"""),0)</f>
        <v>0</v>
      </c>
      <c r="L275" s="22"/>
      <c r="M275" s="26" t="str">
        <f ca="1">IFERROR(__xludf.DUMMYFUNCTION("""COMPUTED_VALUE"""),"")</f>
        <v/>
      </c>
      <c r="N275" s="26" t="str">
        <f ca="1">IFERROR(__xludf.DUMMYFUNCTION("""COMPUTED_VALUE"""),"")</f>
        <v/>
      </c>
      <c r="O275" s="22" t="str">
        <f ca="1">IFERROR(__xludf.DUMMYFUNCTION("""COMPUTED_VALUE"""),"")</f>
        <v/>
      </c>
      <c r="P275" s="22"/>
      <c r="Q275" s="22"/>
      <c r="R275" s="22"/>
      <c r="S275" s="22"/>
      <c r="T275" s="22"/>
      <c r="U275" s="22"/>
      <c r="V275" s="22"/>
      <c r="W275" s="22"/>
      <c r="X275" s="22"/>
      <c r="Y275" s="22"/>
    </row>
    <row r="276" spans="1:25" ht="14.25">
      <c r="A276" s="21" t="str">
        <f ca="1">IFERROR(__xludf.DUMMYFUNCTION("""COMPUTED_VALUE"""),"黃碧玉")</f>
        <v>黃碧玉</v>
      </c>
      <c r="B276" s="22" t="str">
        <f ca="1">IFERROR(__xludf.DUMMYFUNCTION("""COMPUTED_VALUE"""),"樂")</f>
        <v>樂</v>
      </c>
      <c r="C276" s="22" t="str">
        <f ca="1">IFERROR(__xludf.DUMMYFUNCTION("""COMPUTED_VALUE"""),"台灣")</f>
        <v>台灣</v>
      </c>
      <c r="D276" s="26">
        <f ca="1">IFERROR(__xludf.DUMMYFUNCTION("""COMPUTED_VALUE"""),1)</f>
        <v>1</v>
      </c>
      <c r="E276" s="26" t="str">
        <f ca="1">IFERROR(__xludf.DUMMYFUNCTION("""COMPUTED_VALUE"""),"")</f>
        <v/>
      </c>
      <c r="F276" s="28" t="str">
        <f ca="1">IFERROR(__xludf.DUMMYFUNCTION("""COMPUTED_VALUE"""),"")</f>
        <v/>
      </c>
      <c r="G276" s="26" t="str">
        <f ca="1">IFERROR(__xludf.DUMMYFUNCTION("""COMPUTED_VALUE"""),"")</f>
        <v/>
      </c>
      <c r="H276" s="26">
        <f ca="1">IFERROR(__xludf.DUMMYFUNCTION("""COMPUTED_VALUE"""),1)</f>
        <v>1</v>
      </c>
      <c r="I276" s="26" t="str">
        <f ca="1">IFERROR(__xludf.DUMMYFUNCTION("""COMPUTED_VALUE"""),"C")</f>
        <v>C</v>
      </c>
      <c r="J276" s="26">
        <f ca="1">IFERROR(__xludf.DUMMYFUNCTION("""COMPUTED_VALUE"""),0)</f>
        <v>0</v>
      </c>
      <c r="K276" s="26">
        <f ca="1">IFERROR(__xludf.DUMMYFUNCTION("""COMPUTED_VALUE"""),0)</f>
        <v>0</v>
      </c>
      <c r="L276" s="22"/>
      <c r="M276" s="26" t="str">
        <f ca="1">IFERROR(__xludf.DUMMYFUNCTION("""COMPUTED_VALUE"""),"")</f>
        <v/>
      </c>
      <c r="N276" s="26" t="str">
        <f ca="1">IFERROR(__xludf.DUMMYFUNCTION("""COMPUTED_VALUE"""),"")</f>
        <v/>
      </c>
      <c r="O276" s="22" t="str">
        <f ca="1">IFERROR(__xludf.DUMMYFUNCTION("""COMPUTED_VALUE"""),"")</f>
        <v/>
      </c>
      <c r="P276" s="22"/>
      <c r="Q276" s="22"/>
      <c r="R276" s="22"/>
      <c r="S276" s="22"/>
      <c r="T276" s="22"/>
      <c r="U276" s="22"/>
      <c r="V276" s="22"/>
      <c r="W276" s="22"/>
      <c r="X276" s="22"/>
      <c r="Y276" s="22"/>
    </row>
    <row r="277" spans="1:25" ht="14.25">
      <c r="A277" s="21" t="str">
        <f ca="1">IFERROR(__xludf.DUMMYFUNCTION("""COMPUTED_VALUE"""),"龍乃吟")</f>
        <v>龍乃吟</v>
      </c>
      <c r="B277" s="22" t="str">
        <f ca="1">IFERROR(__xludf.DUMMYFUNCTION("""COMPUTED_VALUE"""),"樂")</f>
        <v>樂</v>
      </c>
      <c r="C277" s="22" t="str">
        <f ca="1">IFERROR(__xludf.DUMMYFUNCTION("""COMPUTED_VALUE"""),"加拿大")</f>
        <v>加拿大</v>
      </c>
      <c r="D277" s="26">
        <f ca="1">IFERROR(__xludf.DUMMYFUNCTION("""COMPUTED_VALUE"""),1)</f>
        <v>1</v>
      </c>
      <c r="E277" s="26" t="str">
        <f ca="1">IFERROR(__xludf.DUMMYFUNCTION("""COMPUTED_VALUE"""),"")</f>
        <v/>
      </c>
      <c r="F277" s="28" t="str">
        <f ca="1">IFERROR(__xludf.DUMMYFUNCTION("""COMPUTED_VALUE"""),"")</f>
        <v/>
      </c>
      <c r="G277" s="26" t="str">
        <f ca="1">IFERROR(__xludf.DUMMYFUNCTION("""COMPUTED_VALUE"""),"")</f>
        <v/>
      </c>
      <c r="H277" s="26" t="str">
        <f ca="1">IFERROR(__xludf.DUMMYFUNCTION("""COMPUTED_VALUE"""),"")</f>
        <v/>
      </c>
      <c r="I277" s="26" t="str">
        <f ca="1">IFERROR(__xludf.DUMMYFUNCTION("""COMPUTED_VALUE"""),"")</f>
        <v/>
      </c>
      <c r="J277" s="26" t="str">
        <f ca="1">IFERROR(__xludf.DUMMYFUNCTION("""COMPUTED_VALUE"""),"")</f>
        <v/>
      </c>
      <c r="K277" s="26" t="str">
        <f ca="1">IFERROR(__xludf.DUMMYFUNCTION("""COMPUTED_VALUE"""),"")</f>
        <v/>
      </c>
      <c r="L277" s="27" t="str">
        <f ca="1">IFERROR(__xludf.DUMMYFUNCTION("""COMPUTED_VALUE"""),"")</f>
        <v/>
      </c>
      <c r="M277" s="26" t="str">
        <f ca="1">IFERROR(__xludf.DUMMYFUNCTION("""COMPUTED_VALUE"""),"")</f>
        <v/>
      </c>
      <c r="N277" s="26" t="str">
        <f ca="1">IFERROR(__xludf.DUMMYFUNCTION("""COMPUTED_VALUE"""),"")</f>
        <v/>
      </c>
      <c r="O277" s="22" t="str">
        <f ca="1">IFERROR(__xludf.DUMMYFUNCTION("""COMPUTED_VALUE"""),"")</f>
        <v/>
      </c>
      <c r="P277" s="22"/>
      <c r="Q277" s="22"/>
      <c r="R277" s="22"/>
      <c r="S277" s="22"/>
      <c r="T277" s="22"/>
      <c r="U277" s="22"/>
      <c r="V277" s="22"/>
      <c r="W277" s="22"/>
      <c r="X277" s="22"/>
      <c r="Y277" s="22"/>
    </row>
    <row r="278" spans="1:25" ht="14.25">
      <c r="A278" s="21" t="str">
        <f ca="1">IFERROR(__xludf.DUMMYFUNCTION("""COMPUTED_VALUE"""),"儲蔚")</f>
        <v>儲蔚</v>
      </c>
      <c r="B278" s="22" t="str">
        <f ca="1">IFERROR(__xludf.DUMMYFUNCTION("""COMPUTED_VALUE"""),"射")</f>
        <v>射</v>
      </c>
      <c r="C278" s="22" t="str">
        <f ca="1">IFERROR(__xludf.DUMMYFUNCTION("""COMPUTED_VALUE"""),"台灣")</f>
        <v>台灣</v>
      </c>
      <c r="D278" s="26">
        <f ca="1">IFERROR(__xludf.DUMMYFUNCTION("""COMPUTED_VALUE"""),2)</f>
        <v>2</v>
      </c>
      <c r="E278" s="26" t="str">
        <f ca="1">IFERROR(__xludf.DUMMYFUNCTION("""COMPUTED_VALUE"""),"")</f>
        <v/>
      </c>
      <c r="F278" s="28" t="str">
        <f ca="1">IFERROR(__xludf.DUMMYFUNCTION("""COMPUTED_VALUE"""),"")</f>
        <v/>
      </c>
      <c r="G278" s="26" t="str">
        <f ca="1">IFERROR(__xludf.DUMMYFUNCTION("""COMPUTED_VALUE"""),"")</f>
        <v/>
      </c>
      <c r="H278" s="26" t="str">
        <f ca="1">IFERROR(__xludf.DUMMYFUNCTION("""COMPUTED_VALUE"""),"")</f>
        <v/>
      </c>
      <c r="I278" s="26" t="str">
        <f ca="1">IFERROR(__xludf.DUMMYFUNCTION("""COMPUTED_VALUE"""),"")</f>
        <v/>
      </c>
      <c r="J278" s="26" t="str">
        <f ca="1">IFERROR(__xludf.DUMMYFUNCTION("""COMPUTED_VALUE"""),"")</f>
        <v/>
      </c>
      <c r="K278" s="26" t="str">
        <f ca="1">IFERROR(__xludf.DUMMYFUNCTION("""COMPUTED_VALUE"""),"")</f>
        <v/>
      </c>
      <c r="L278" s="27" t="str">
        <f ca="1">IFERROR(__xludf.DUMMYFUNCTION("""COMPUTED_VALUE"""),"")</f>
        <v/>
      </c>
      <c r="M278" s="26" t="str">
        <f ca="1">IFERROR(__xludf.DUMMYFUNCTION("""COMPUTED_VALUE"""),"")</f>
        <v/>
      </c>
      <c r="N278" s="26" t="str">
        <f ca="1">IFERROR(__xludf.DUMMYFUNCTION("""COMPUTED_VALUE"""),"")</f>
        <v/>
      </c>
      <c r="O278" s="22" t="str">
        <f ca="1">IFERROR(__xludf.DUMMYFUNCTION("""COMPUTED_VALUE"""),"")</f>
        <v/>
      </c>
      <c r="P278" s="22"/>
      <c r="Q278" s="22"/>
      <c r="R278" s="22"/>
      <c r="S278" s="22"/>
      <c r="T278" s="22"/>
      <c r="U278" s="22"/>
      <c r="V278" s="22"/>
      <c r="W278" s="22"/>
      <c r="X278" s="22"/>
      <c r="Y278" s="22"/>
    </row>
    <row r="279" spans="1:25" ht="14.25">
      <c r="A279" s="21" t="str">
        <f ca="1">IFERROR(__xludf.DUMMYFUNCTION("""COMPUTED_VALUE"""),"吳麗香")</f>
        <v>吳麗香</v>
      </c>
      <c r="B279" s="22" t="str">
        <f ca="1">IFERROR(__xludf.DUMMYFUNCTION("""COMPUTED_VALUE"""),"射")</f>
        <v>射</v>
      </c>
      <c r="C279" s="22" t="str">
        <f ca="1">IFERROR(__xludf.DUMMYFUNCTION("""COMPUTED_VALUE"""),"台灣")</f>
        <v>台灣</v>
      </c>
      <c r="D279" s="26">
        <f ca="1">IFERROR(__xludf.DUMMYFUNCTION("""COMPUTED_VALUE"""),1)</f>
        <v>1</v>
      </c>
      <c r="E279" s="26" t="str">
        <f ca="1">IFERROR(__xludf.DUMMYFUNCTION("""COMPUTED_VALUE"""),"")</f>
        <v/>
      </c>
      <c r="F279" s="28" t="str">
        <f ca="1">IFERROR(__xludf.DUMMYFUNCTION("""COMPUTED_VALUE"""),"")</f>
        <v/>
      </c>
      <c r="G279" s="26" t="str">
        <f ca="1">IFERROR(__xludf.DUMMYFUNCTION("""COMPUTED_VALUE"""),"")</f>
        <v/>
      </c>
      <c r="H279" s="26" t="str">
        <f ca="1">IFERROR(__xludf.DUMMYFUNCTION("""COMPUTED_VALUE"""),"")</f>
        <v/>
      </c>
      <c r="I279" s="26" t="str">
        <f ca="1">IFERROR(__xludf.DUMMYFUNCTION("""COMPUTED_VALUE"""),"")</f>
        <v/>
      </c>
      <c r="J279" s="26" t="str">
        <f ca="1">IFERROR(__xludf.DUMMYFUNCTION("""COMPUTED_VALUE"""),"")</f>
        <v/>
      </c>
      <c r="K279" s="26" t="str">
        <f ca="1">IFERROR(__xludf.DUMMYFUNCTION("""COMPUTED_VALUE"""),"")</f>
        <v/>
      </c>
      <c r="L279" s="27" t="str">
        <f ca="1">IFERROR(__xludf.DUMMYFUNCTION("""COMPUTED_VALUE"""),"")</f>
        <v/>
      </c>
      <c r="M279" s="26" t="str">
        <f ca="1">IFERROR(__xludf.DUMMYFUNCTION("""COMPUTED_VALUE"""),"")</f>
        <v/>
      </c>
      <c r="N279" s="26" t="str">
        <f ca="1">IFERROR(__xludf.DUMMYFUNCTION("""COMPUTED_VALUE"""),"")</f>
        <v/>
      </c>
      <c r="O279" s="22" t="str">
        <f ca="1">IFERROR(__xludf.DUMMYFUNCTION("""COMPUTED_VALUE"""),"")</f>
        <v/>
      </c>
      <c r="P279" s="22"/>
      <c r="Q279" s="22"/>
      <c r="R279" s="22"/>
      <c r="S279" s="22"/>
      <c r="T279" s="22"/>
      <c r="U279" s="22"/>
      <c r="V279" s="22"/>
      <c r="W279" s="22"/>
      <c r="X279" s="22"/>
      <c r="Y279" s="22"/>
    </row>
    <row r="280" spans="1:25" ht="14.25">
      <c r="A280" s="21" t="str">
        <f ca="1">IFERROR(__xludf.DUMMYFUNCTION("""COMPUTED_VALUE"""),"壽明蕙")</f>
        <v>壽明蕙</v>
      </c>
      <c r="B280" s="22" t="str">
        <f ca="1">IFERROR(__xludf.DUMMYFUNCTION("""COMPUTED_VALUE"""),"射")</f>
        <v>射</v>
      </c>
      <c r="C280" s="22" t="str">
        <f ca="1">IFERROR(__xludf.DUMMYFUNCTION("""COMPUTED_VALUE"""),"美國")</f>
        <v>美國</v>
      </c>
      <c r="D280" s="26">
        <f ca="1">IFERROR(__xludf.DUMMYFUNCTION("""COMPUTED_VALUE"""),1)</f>
        <v>1</v>
      </c>
      <c r="E280" s="26">
        <f ca="1">IFERROR(__xludf.DUMMYFUNCTION("""COMPUTED_VALUE"""),1)</f>
        <v>1</v>
      </c>
      <c r="F280" s="28" t="str">
        <f ca="1">IFERROR(__xludf.DUMMYFUNCTION("""COMPUTED_VALUE"""),"美金 $12")</f>
        <v>美金 $12</v>
      </c>
      <c r="G280" s="26" t="str">
        <f ca="1">IFERROR(__xludf.DUMMYFUNCTION("""COMPUTED_VALUE"""),"")</f>
        <v/>
      </c>
      <c r="H280" s="22"/>
      <c r="I280" s="22"/>
      <c r="J280" s="26">
        <f ca="1">IFERROR(__xludf.DUMMYFUNCTION("""COMPUTED_VALUE"""),0)</f>
        <v>0</v>
      </c>
      <c r="K280" s="26">
        <f ca="1">IFERROR(__xludf.DUMMYFUNCTION("""COMPUTED_VALUE"""),1)</f>
        <v>1</v>
      </c>
      <c r="L280" s="27">
        <f ca="1">IFERROR(__xludf.DUMMYFUNCTION("""COMPUTED_VALUE"""),45976)</f>
        <v>45976</v>
      </c>
      <c r="M280" s="26" t="str">
        <f ca="1">IFERROR(__xludf.DUMMYFUNCTION("""COMPUTED_VALUE"""),"")</f>
        <v/>
      </c>
      <c r="N280" s="26" t="str">
        <f ca="1">IFERROR(__xludf.DUMMYFUNCTION("""COMPUTED_VALUE"""),"")</f>
        <v/>
      </c>
      <c r="O280" s="22" t="str">
        <f ca="1">IFERROR(__xludf.DUMMYFUNCTION("""COMPUTED_VALUE"""),"")</f>
        <v/>
      </c>
      <c r="P280" s="22"/>
      <c r="Q280" s="22"/>
      <c r="R280" s="22"/>
      <c r="S280" s="22"/>
      <c r="T280" s="22"/>
      <c r="U280" s="22"/>
      <c r="V280" s="22"/>
      <c r="W280" s="22"/>
      <c r="X280" s="22"/>
      <c r="Y280" s="22"/>
    </row>
    <row r="281" spans="1:25" ht="14.25">
      <c r="A281" s="21" t="str">
        <f ca="1">IFERROR(__xludf.DUMMYFUNCTION("""COMPUTED_VALUE"""),"廖惠慶")</f>
        <v>廖惠慶</v>
      </c>
      <c r="B281" s="22" t="str">
        <f ca="1">IFERROR(__xludf.DUMMYFUNCTION("""COMPUTED_VALUE"""),"射")</f>
        <v>射</v>
      </c>
      <c r="C281" s="22" t="str">
        <f ca="1">IFERROR(__xludf.DUMMYFUNCTION("""COMPUTED_VALUE"""),"台灣")</f>
        <v>台灣</v>
      </c>
      <c r="D281" s="26">
        <f ca="1">IFERROR(__xludf.DUMMYFUNCTION("""COMPUTED_VALUE"""),1)</f>
        <v>1</v>
      </c>
      <c r="E281" s="26" t="str">
        <f ca="1">IFERROR(__xludf.DUMMYFUNCTION("""COMPUTED_VALUE"""),"")</f>
        <v/>
      </c>
      <c r="F281" s="28" t="str">
        <f ca="1">IFERROR(__xludf.DUMMYFUNCTION("""COMPUTED_VALUE"""),"")</f>
        <v/>
      </c>
      <c r="G281" s="26" t="str">
        <f ca="1">IFERROR(__xludf.DUMMYFUNCTION("""COMPUTED_VALUE"""),"")</f>
        <v/>
      </c>
      <c r="H281" s="26" t="str">
        <f ca="1">IFERROR(__xludf.DUMMYFUNCTION("""COMPUTED_VALUE"""),"")</f>
        <v/>
      </c>
      <c r="I281" s="26" t="str">
        <f ca="1">IFERROR(__xludf.DUMMYFUNCTION("""COMPUTED_VALUE"""),"")</f>
        <v/>
      </c>
      <c r="J281" s="26" t="str">
        <f ca="1">IFERROR(__xludf.DUMMYFUNCTION("""COMPUTED_VALUE"""),"")</f>
        <v/>
      </c>
      <c r="K281" s="26" t="str">
        <f ca="1">IFERROR(__xludf.DUMMYFUNCTION("""COMPUTED_VALUE"""),"")</f>
        <v/>
      </c>
      <c r="L281" s="27" t="str">
        <f ca="1">IFERROR(__xludf.DUMMYFUNCTION("""COMPUTED_VALUE"""),"")</f>
        <v/>
      </c>
      <c r="M281" s="26" t="str">
        <f ca="1">IFERROR(__xludf.DUMMYFUNCTION("""COMPUTED_VALUE"""),"")</f>
        <v/>
      </c>
      <c r="N281" s="26" t="str">
        <f ca="1">IFERROR(__xludf.DUMMYFUNCTION("""COMPUTED_VALUE"""),"")</f>
        <v/>
      </c>
      <c r="O281" s="22" t="str">
        <f ca="1">IFERROR(__xludf.DUMMYFUNCTION("""COMPUTED_VALUE"""),"")</f>
        <v/>
      </c>
      <c r="P281" s="22"/>
      <c r="Q281" s="22"/>
      <c r="R281" s="22"/>
      <c r="S281" s="22"/>
      <c r="T281" s="22"/>
      <c r="U281" s="22"/>
      <c r="V281" s="22"/>
      <c r="W281" s="22"/>
      <c r="X281" s="22"/>
      <c r="Y281" s="22"/>
    </row>
    <row r="282" spans="1:25" ht="14.25">
      <c r="A282" s="21" t="str">
        <f ca="1">IFERROR(__xludf.DUMMYFUNCTION("""COMPUTED_VALUE"""),"張慧娟")</f>
        <v>張慧娟</v>
      </c>
      <c r="B282" s="22" t="str">
        <f ca="1">IFERROR(__xludf.DUMMYFUNCTION("""COMPUTED_VALUE"""),"射")</f>
        <v>射</v>
      </c>
      <c r="C282" s="22" t="str">
        <f ca="1">IFERROR(__xludf.DUMMYFUNCTION("""COMPUTED_VALUE"""),"美國")</f>
        <v>美國</v>
      </c>
      <c r="D282" s="26">
        <f ca="1">IFERROR(__xludf.DUMMYFUNCTION("""COMPUTED_VALUE"""),1)</f>
        <v>1</v>
      </c>
      <c r="E282" s="26" t="str">
        <f ca="1">IFERROR(__xludf.DUMMYFUNCTION("""COMPUTED_VALUE"""),"")</f>
        <v/>
      </c>
      <c r="F282" s="28" t="str">
        <f ca="1">IFERROR(__xludf.DUMMYFUNCTION("""COMPUTED_VALUE"""),"")</f>
        <v/>
      </c>
      <c r="G282" s="26" t="str">
        <f ca="1">IFERROR(__xludf.DUMMYFUNCTION("""COMPUTED_VALUE"""),"")</f>
        <v/>
      </c>
      <c r="H282" s="26" t="str">
        <f ca="1">IFERROR(__xludf.DUMMYFUNCTION("""COMPUTED_VALUE"""),"")</f>
        <v/>
      </c>
      <c r="I282" s="26" t="str">
        <f ca="1">IFERROR(__xludf.DUMMYFUNCTION("""COMPUTED_VALUE"""),"")</f>
        <v/>
      </c>
      <c r="J282" s="26" t="str">
        <f ca="1">IFERROR(__xludf.DUMMYFUNCTION("""COMPUTED_VALUE"""),"")</f>
        <v/>
      </c>
      <c r="K282" s="26" t="str">
        <f ca="1">IFERROR(__xludf.DUMMYFUNCTION("""COMPUTED_VALUE"""),"")</f>
        <v/>
      </c>
      <c r="L282" s="27" t="str">
        <f ca="1">IFERROR(__xludf.DUMMYFUNCTION("""COMPUTED_VALUE"""),"")</f>
        <v/>
      </c>
      <c r="M282" s="26" t="str">
        <f ca="1">IFERROR(__xludf.DUMMYFUNCTION("""COMPUTED_VALUE"""),"")</f>
        <v/>
      </c>
      <c r="N282" s="26" t="str">
        <f ca="1">IFERROR(__xludf.DUMMYFUNCTION("""COMPUTED_VALUE"""),"")</f>
        <v/>
      </c>
      <c r="O282" s="22" t="str">
        <f ca="1">IFERROR(__xludf.DUMMYFUNCTION("""COMPUTED_VALUE"""),"")</f>
        <v/>
      </c>
      <c r="P282" s="22"/>
      <c r="Q282" s="22"/>
      <c r="R282" s="22"/>
      <c r="S282" s="22"/>
      <c r="T282" s="22"/>
      <c r="U282" s="22"/>
      <c r="V282" s="22"/>
      <c r="W282" s="22"/>
      <c r="X282" s="22"/>
      <c r="Y282" s="22"/>
    </row>
    <row r="283" spans="1:25" ht="14.25">
      <c r="A283" s="21" t="str">
        <f ca="1">IFERROR(__xludf.DUMMYFUNCTION("""COMPUTED_VALUE"""),"樓蓓蓓")</f>
        <v>樓蓓蓓</v>
      </c>
      <c r="B283" s="22" t="str">
        <f ca="1">IFERROR(__xludf.DUMMYFUNCTION("""COMPUTED_VALUE"""),"射")</f>
        <v>射</v>
      </c>
      <c r="C283" s="22" t="str">
        <f ca="1">IFERROR(__xludf.DUMMYFUNCTION("""COMPUTED_VALUE"""),"加拿大")</f>
        <v>加拿大</v>
      </c>
      <c r="D283" s="26">
        <f ca="1">IFERROR(__xludf.DUMMYFUNCTION("""COMPUTED_VALUE"""),1)</f>
        <v>1</v>
      </c>
      <c r="E283" s="26">
        <f ca="1">IFERROR(__xludf.DUMMYFUNCTION("""COMPUTED_VALUE"""),4)</f>
        <v>4</v>
      </c>
      <c r="F283" s="28" t="str">
        <f ca="1">IFERROR(__xludf.DUMMYFUNCTION("""COMPUTED_VALUE"""),"台幣 $1980")</f>
        <v>台幣 $1980</v>
      </c>
      <c r="G283" s="26" t="str">
        <f ca="1">IFERROR(__xludf.DUMMYFUNCTION("""COMPUTED_VALUE"""),"")</f>
        <v/>
      </c>
      <c r="H283" s="26" t="str">
        <f ca="1">IFERROR(__xludf.DUMMYFUNCTION("""COMPUTED_VALUE"""),"")</f>
        <v/>
      </c>
      <c r="I283" s="26" t="str">
        <f ca="1">IFERROR(__xludf.DUMMYFUNCTION("""COMPUTED_VALUE"""),"")</f>
        <v/>
      </c>
      <c r="J283" s="26" t="str">
        <f ca="1">IFERROR(__xludf.DUMMYFUNCTION("""COMPUTED_VALUE"""),"")</f>
        <v/>
      </c>
      <c r="K283" s="26" t="str">
        <f ca="1">IFERROR(__xludf.DUMMYFUNCTION("""COMPUTED_VALUE"""),"")</f>
        <v/>
      </c>
      <c r="L283" s="27" t="str">
        <f ca="1">IFERROR(__xludf.DUMMYFUNCTION("""COMPUTED_VALUE"""),"")</f>
        <v/>
      </c>
      <c r="M283" s="26" t="str">
        <f ca="1">IFERROR(__xludf.DUMMYFUNCTION("""COMPUTED_VALUE"""),"")</f>
        <v/>
      </c>
      <c r="N283" s="26" t="str">
        <f ca="1">IFERROR(__xludf.DUMMYFUNCTION("""COMPUTED_VALUE"""),"")</f>
        <v/>
      </c>
      <c r="O283" s="22" t="str">
        <f ca="1">IFERROR(__xludf.DUMMYFUNCTION("""COMPUTED_VALUE"""),"")</f>
        <v/>
      </c>
      <c r="P283" s="22"/>
      <c r="Q283" s="22"/>
      <c r="R283" s="22"/>
      <c r="S283" s="22"/>
      <c r="T283" s="22"/>
      <c r="U283" s="22"/>
      <c r="V283" s="22"/>
      <c r="W283" s="22"/>
      <c r="X283" s="22"/>
      <c r="Y283" s="22"/>
    </row>
    <row r="284" spans="1:25" ht="14.25">
      <c r="A284" s="21" t="str">
        <f ca="1">IFERROR(__xludf.DUMMYFUNCTION("""COMPUTED_VALUE"""),"洪鳳蓮")</f>
        <v>洪鳳蓮</v>
      </c>
      <c r="B284" s="22" t="str">
        <f ca="1">IFERROR(__xludf.DUMMYFUNCTION("""COMPUTED_VALUE"""),"射")</f>
        <v>射</v>
      </c>
      <c r="C284" s="22" t="str">
        <f ca="1">IFERROR(__xludf.DUMMYFUNCTION("""COMPUTED_VALUE"""),"美國")</f>
        <v>美國</v>
      </c>
      <c r="D284" s="26">
        <f ca="1">IFERROR(__xludf.DUMMYFUNCTION("""COMPUTED_VALUE"""),1)</f>
        <v>1</v>
      </c>
      <c r="E284" s="26" t="str">
        <f ca="1">IFERROR(__xludf.DUMMYFUNCTION("""COMPUTED_VALUE"""),"")</f>
        <v/>
      </c>
      <c r="F284" s="28" t="str">
        <f ca="1">IFERROR(__xludf.DUMMYFUNCTION("""COMPUTED_VALUE"""),"")</f>
        <v/>
      </c>
      <c r="G284" s="26" t="str">
        <f ca="1">IFERROR(__xludf.DUMMYFUNCTION("""COMPUTED_VALUE"""),"")</f>
        <v/>
      </c>
      <c r="H284" s="26" t="str">
        <f ca="1">IFERROR(__xludf.DUMMYFUNCTION("""COMPUTED_VALUE"""),"")</f>
        <v/>
      </c>
      <c r="I284" s="26" t="str">
        <f ca="1">IFERROR(__xludf.DUMMYFUNCTION("""COMPUTED_VALUE"""),"")</f>
        <v/>
      </c>
      <c r="J284" s="26" t="str">
        <f ca="1">IFERROR(__xludf.DUMMYFUNCTION("""COMPUTED_VALUE"""),"")</f>
        <v/>
      </c>
      <c r="K284" s="26" t="str">
        <f ca="1">IFERROR(__xludf.DUMMYFUNCTION("""COMPUTED_VALUE"""),"")</f>
        <v/>
      </c>
      <c r="L284" s="27" t="str">
        <f ca="1">IFERROR(__xludf.DUMMYFUNCTION("""COMPUTED_VALUE"""),"")</f>
        <v/>
      </c>
      <c r="M284" s="26" t="str">
        <f ca="1">IFERROR(__xludf.DUMMYFUNCTION("""COMPUTED_VALUE"""),"")</f>
        <v/>
      </c>
      <c r="N284" s="26" t="str">
        <f ca="1">IFERROR(__xludf.DUMMYFUNCTION("""COMPUTED_VALUE"""),"")</f>
        <v/>
      </c>
      <c r="O284" s="22" t="str">
        <f ca="1">IFERROR(__xludf.DUMMYFUNCTION("""COMPUTED_VALUE"""),"")</f>
        <v/>
      </c>
      <c r="P284" s="22"/>
      <c r="Q284" s="22"/>
      <c r="R284" s="22"/>
      <c r="S284" s="22"/>
      <c r="T284" s="22"/>
      <c r="U284" s="22"/>
      <c r="V284" s="22"/>
      <c r="W284" s="22"/>
      <c r="X284" s="22"/>
      <c r="Y284" s="22"/>
    </row>
    <row r="285" spans="1:25" ht="14.25">
      <c r="A285" s="21" t="str">
        <f ca="1">IFERROR(__xludf.DUMMYFUNCTION("""COMPUTED_VALUE"""),"董宏儀")</f>
        <v>董宏儀</v>
      </c>
      <c r="B285" s="22" t="str">
        <f ca="1">IFERROR(__xludf.DUMMYFUNCTION("""COMPUTED_VALUE"""),"射")</f>
        <v>射</v>
      </c>
      <c r="C285" s="22" t="str">
        <f ca="1">IFERROR(__xludf.DUMMYFUNCTION("""COMPUTED_VALUE"""),"")</f>
        <v/>
      </c>
      <c r="D285" s="26" t="str">
        <f ca="1">IFERROR(__xludf.DUMMYFUNCTION("""COMPUTED_VALUE"""),"")</f>
        <v/>
      </c>
      <c r="E285" s="26">
        <f ca="1">IFERROR(__xludf.DUMMYFUNCTION("""COMPUTED_VALUE"""),8)</f>
        <v>8</v>
      </c>
      <c r="F285" s="28" t="str">
        <f ca="1">IFERROR(__xludf.DUMMYFUNCTION("""COMPUTED_VALUE"""),"台幣 $4800")</f>
        <v>台幣 $4800</v>
      </c>
      <c r="G285" s="26" t="str">
        <f ca="1">IFERROR(__xludf.DUMMYFUNCTION("""COMPUTED_VALUE"""),"")</f>
        <v/>
      </c>
      <c r="H285" s="26" t="str">
        <f ca="1">IFERROR(__xludf.DUMMYFUNCTION("""COMPUTED_VALUE"""),"")</f>
        <v/>
      </c>
      <c r="I285" s="26" t="str">
        <f ca="1">IFERROR(__xludf.DUMMYFUNCTION("""COMPUTED_VALUE"""),"")</f>
        <v/>
      </c>
      <c r="J285" s="26" t="str">
        <f ca="1">IFERROR(__xludf.DUMMYFUNCTION("""COMPUTED_VALUE"""),"")</f>
        <v/>
      </c>
      <c r="K285" s="26" t="str">
        <f ca="1">IFERROR(__xludf.DUMMYFUNCTION("""COMPUTED_VALUE"""),"")</f>
        <v/>
      </c>
      <c r="L285" s="27" t="str">
        <f ca="1">IFERROR(__xludf.DUMMYFUNCTION("""COMPUTED_VALUE"""),"")</f>
        <v/>
      </c>
      <c r="M285" s="26" t="str">
        <f ca="1">IFERROR(__xludf.DUMMYFUNCTION("""COMPUTED_VALUE"""),"")</f>
        <v/>
      </c>
      <c r="N285" s="26" t="str">
        <f ca="1">IFERROR(__xludf.DUMMYFUNCTION("""COMPUTED_VALUE"""),"")</f>
        <v/>
      </c>
      <c r="O285" s="22" t="str">
        <f ca="1">IFERROR(__xludf.DUMMYFUNCTION("""COMPUTED_VALUE"""),"")</f>
        <v/>
      </c>
      <c r="P285" s="22"/>
      <c r="Q285" s="22"/>
      <c r="R285" s="22"/>
      <c r="S285" s="22"/>
      <c r="T285" s="22"/>
      <c r="U285" s="22"/>
      <c r="V285" s="22"/>
      <c r="W285" s="22"/>
      <c r="X285" s="22"/>
      <c r="Y285" s="22"/>
    </row>
    <row r="286" spans="1:25" ht="14.25">
      <c r="A286" s="21" t="str">
        <f ca="1">IFERROR(__xludf.DUMMYFUNCTION("""COMPUTED_VALUE"""),"許秀英")</f>
        <v>許秀英</v>
      </c>
      <c r="B286" s="22" t="str">
        <f ca="1">IFERROR(__xludf.DUMMYFUNCTION("""COMPUTED_VALUE"""),"射")</f>
        <v>射</v>
      </c>
      <c r="C286" s="22" t="str">
        <f ca="1">IFERROR(__xludf.DUMMYFUNCTION("""COMPUTED_VALUE"""),"台灣")</f>
        <v>台灣</v>
      </c>
      <c r="D286" s="26">
        <f ca="1">IFERROR(__xludf.DUMMYFUNCTION("""COMPUTED_VALUE"""),1)</f>
        <v>1</v>
      </c>
      <c r="E286" s="26" t="str">
        <f ca="1">IFERROR(__xludf.DUMMYFUNCTION("""COMPUTED_VALUE"""),"")</f>
        <v/>
      </c>
      <c r="F286" s="28" t="str">
        <f ca="1">IFERROR(__xludf.DUMMYFUNCTION("""COMPUTED_VALUE"""),"")</f>
        <v/>
      </c>
      <c r="G286" s="26" t="str">
        <f ca="1">IFERROR(__xludf.DUMMYFUNCTION("""COMPUTED_VALUE"""),"")</f>
        <v/>
      </c>
      <c r="H286" s="26" t="str">
        <f ca="1">IFERROR(__xludf.DUMMYFUNCTION("""COMPUTED_VALUE"""),"")</f>
        <v/>
      </c>
      <c r="I286" s="26" t="str">
        <f ca="1">IFERROR(__xludf.DUMMYFUNCTION("""COMPUTED_VALUE"""),"")</f>
        <v/>
      </c>
      <c r="J286" s="26" t="str">
        <f ca="1">IFERROR(__xludf.DUMMYFUNCTION("""COMPUTED_VALUE"""),"")</f>
        <v/>
      </c>
      <c r="K286" s="26" t="str">
        <f ca="1">IFERROR(__xludf.DUMMYFUNCTION("""COMPUTED_VALUE"""),"")</f>
        <v/>
      </c>
      <c r="L286" s="27" t="str">
        <f ca="1">IFERROR(__xludf.DUMMYFUNCTION("""COMPUTED_VALUE"""),"")</f>
        <v/>
      </c>
      <c r="M286" s="26" t="str">
        <f ca="1">IFERROR(__xludf.DUMMYFUNCTION("""COMPUTED_VALUE"""),"")</f>
        <v/>
      </c>
      <c r="N286" s="26" t="str">
        <f ca="1">IFERROR(__xludf.DUMMYFUNCTION("""COMPUTED_VALUE"""),"")</f>
        <v/>
      </c>
      <c r="O286" s="22" t="str">
        <f ca="1">IFERROR(__xludf.DUMMYFUNCTION("""COMPUTED_VALUE"""),"")</f>
        <v/>
      </c>
      <c r="P286" s="22"/>
      <c r="Q286" s="22"/>
      <c r="R286" s="22"/>
      <c r="S286" s="22"/>
      <c r="T286" s="22"/>
      <c r="U286" s="22"/>
      <c r="V286" s="22"/>
      <c r="W286" s="22"/>
      <c r="X286" s="22"/>
      <c r="Y286" s="22"/>
    </row>
    <row r="287" spans="1:25" ht="14.25">
      <c r="A287" s="21" t="str">
        <f ca="1">IFERROR(__xludf.DUMMYFUNCTION("""COMPUTED_VALUE"""),"傅孟均")</f>
        <v>傅孟均</v>
      </c>
      <c r="B287" s="22" t="str">
        <f ca="1">IFERROR(__xludf.DUMMYFUNCTION("""COMPUTED_VALUE"""),"御")</f>
        <v>御</v>
      </c>
      <c r="C287" s="22" t="str">
        <f ca="1">IFERROR(__xludf.DUMMYFUNCTION("""COMPUTED_VALUE"""),"美國")</f>
        <v>美國</v>
      </c>
      <c r="D287" s="22"/>
      <c r="E287" s="26" t="str">
        <f ca="1">IFERROR(__xludf.DUMMYFUNCTION("""COMPUTED_VALUE"""),"")</f>
        <v/>
      </c>
      <c r="F287" s="28" t="str">
        <f ca="1">IFERROR(__xludf.DUMMYFUNCTION("""COMPUTED_VALUE"""),"")</f>
        <v/>
      </c>
      <c r="G287" s="26" t="str">
        <f ca="1">IFERROR(__xludf.DUMMYFUNCTION("""COMPUTED_VALUE"""),"")</f>
        <v/>
      </c>
      <c r="H287" s="26" t="str">
        <f ca="1">IFERROR(__xludf.DUMMYFUNCTION("""COMPUTED_VALUE"""),"")</f>
        <v/>
      </c>
      <c r="I287" s="26" t="str">
        <f ca="1">IFERROR(__xludf.DUMMYFUNCTION("""COMPUTED_VALUE"""),"")</f>
        <v/>
      </c>
      <c r="J287" s="26" t="str">
        <f ca="1">IFERROR(__xludf.DUMMYFUNCTION("""COMPUTED_VALUE"""),"")</f>
        <v/>
      </c>
      <c r="K287" s="26" t="str">
        <f ca="1">IFERROR(__xludf.DUMMYFUNCTION("""COMPUTED_VALUE"""),"")</f>
        <v/>
      </c>
      <c r="L287" s="27" t="str">
        <f ca="1">IFERROR(__xludf.DUMMYFUNCTION("""COMPUTED_VALUE"""),"")</f>
        <v/>
      </c>
      <c r="M287" s="26" t="str">
        <f ca="1">IFERROR(__xludf.DUMMYFUNCTION("""COMPUTED_VALUE"""),"")</f>
        <v/>
      </c>
      <c r="N287" s="26" t="str">
        <f ca="1">IFERROR(__xludf.DUMMYFUNCTION("""COMPUTED_VALUE"""),"")</f>
        <v/>
      </c>
      <c r="O287" s="22" t="str">
        <f ca="1">IFERROR(__xludf.DUMMYFUNCTION("""COMPUTED_VALUE"""),"")</f>
        <v/>
      </c>
      <c r="P287" s="22"/>
      <c r="Q287" s="22"/>
      <c r="R287" s="22"/>
      <c r="S287" s="22"/>
      <c r="T287" s="22"/>
      <c r="U287" s="22"/>
      <c r="V287" s="22"/>
      <c r="W287" s="22"/>
      <c r="X287" s="22"/>
      <c r="Y287" s="22"/>
    </row>
    <row r="288" spans="1:25" ht="14.25">
      <c r="A288" s="21" t="str">
        <f ca="1">IFERROR(__xludf.DUMMYFUNCTION("""COMPUTED_VALUE"""),"周裘琛")</f>
        <v>周裘琛</v>
      </c>
      <c r="B288" s="22" t="str">
        <f ca="1">IFERROR(__xludf.DUMMYFUNCTION("""COMPUTED_VALUE"""),"御")</f>
        <v>御</v>
      </c>
      <c r="C288" s="22" t="str">
        <f ca="1">IFERROR(__xludf.DUMMYFUNCTION("""COMPUTED_VALUE"""),"美國")</f>
        <v>美國</v>
      </c>
      <c r="D288" s="26">
        <f ca="1">IFERROR(__xludf.DUMMYFUNCTION("""COMPUTED_VALUE"""),2)</f>
        <v>2</v>
      </c>
      <c r="E288" s="26" t="str">
        <f ca="1">IFERROR(__xludf.DUMMYFUNCTION("""COMPUTED_VALUE"""),"")</f>
        <v/>
      </c>
      <c r="F288" s="28" t="str">
        <f ca="1">IFERROR(__xludf.DUMMYFUNCTION("""COMPUTED_VALUE"""),"")</f>
        <v/>
      </c>
      <c r="G288" s="26" t="str">
        <f ca="1">IFERROR(__xludf.DUMMYFUNCTION("""COMPUTED_VALUE"""),"")</f>
        <v/>
      </c>
      <c r="H288" s="22"/>
      <c r="I288" s="22"/>
      <c r="J288" s="26">
        <f ca="1">IFERROR(__xludf.DUMMYFUNCTION("""COMPUTED_VALUE"""),1)</f>
        <v>1</v>
      </c>
      <c r="K288" s="26">
        <f ca="1">IFERROR(__xludf.DUMMYFUNCTION("""COMPUTED_VALUE"""),1)</f>
        <v>1</v>
      </c>
      <c r="L288" s="27">
        <f ca="1">IFERROR(__xludf.DUMMYFUNCTION("""COMPUTED_VALUE"""),45958)</f>
        <v>45958</v>
      </c>
      <c r="M288" s="26" t="str">
        <f ca="1">IFERROR(__xludf.DUMMYFUNCTION("""COMPUTED_VALUE"""),"")</f>
        <v/>
      </c>
      <c r="N288" s="26" t="str">
        <f ca="1">IFERROR(__xludf.DUMMYFUNCTION("""COMPUTED_VALUE"""),"")</f>
        <v/>
      </c>
      <c r="O288" s="22" t="str">
        <f ca="1">IFERROR(__xludf.DUMMYFUNCTION("""COMPUTED_VALUE"""),"")</f>
        <v/>
      </c>
      <c r="P288" s="22"/>
      <c r="Q288" s="22"/>
      <c r="R288" s="22"/>
      <c r="S288" s="22"/>
      <c r="T288" s="22"/>
      <c r="U288" s="22"/>
      <c r="V288" s="22"/>
      <c r="W288" s="22"/>
      <c r="X288" s="22"/>
      <c r="Y288" s="22"/>
    </row>
    <row r="289" spans="1:25" ht="14.25">
      <c r="A289" s="21" t="str">
        <f ca="1">IFERROR(__xludf.DUMMYFUNCTION("""COMPUTED_VALUE"""),"李怡明")</f>
        <v>李怡明</v>
      </c>
      <c r="B289" s="22" t="str">
        <f ca="1">IFERROR(__xludf.DUMMYFUNCTION("""COMPUTED_VALUE"""),"御")</f>
        <v>御</v>
      </c>
      <c r="C289" s="22" t="str">
        <f ca="1">IFERROR(__xludf.DUMMYFUNCTION("""COMPUTED_VALUE"""),"台灣")</f>
        <v>台灣</v>
      </c>
      <c r="D289" s="26">
        <f ca="1">IFERROR(__xludf.DUMMYFUNCTION("""COMPUTED_VALUE"""),1)</f>
        <v>1</v>
      </c>
      <c r="E289" s="26" t="str">
        <f ca="1">IFERROR(__xludf.DUMMYFUNCTION("""COMPUTED_VALUE"""),"")</f>
        <v/>
      </c>
      <c r="F289" s="28" t="str">
        <f ca="1">IFERROR(__xludf.DUMMYFUNCTION("""COMPUTED_VALUE"""),"")</f>
        <v/>
      </c>
      <c r="G289" s="26" t="str">
        <f ca="1">IFERROR(__xludf.DUMMYFUNCTION("""COMPUTED_VALUE"""),"")</f>
        <v/>
      </c>
      <c r="H289" s="26" t="str">
        <f ca="1">IFERROR(__xludf.DUMMYFUNCTION("""COMPUTED_VALUE"""),"")</f>
        <v/>
      </c>
      <c r="I289" s="26" t="str">
        <f ca="1">IFERROR(__xludf.DUMMYFUNCTION("""COMPUTED_VALUE"""),"")</f>
        <v/>
      </c>
      <c r="J289" s="26" t="str">
        <f ca="1">IFERROR(__xludf.DUMMYFUNCTION("""COMPUTED_VALUE"""),"")</f>
        <v/>
      </c>
      <c r="K289" s="26" t="str">
        <f ca="1">IFERROR(__xludf.DUMMYFUNCTION("""COMPUTED_VALUE"""),"")</f>
        <v/>
      </c>
      <c r="L289" s="27" t="str">
        <f ca="1">IFERROR(__xludf.DUMMYFUNCTION("""COMPUTED_VALUE"""),"")</f>
        <v/>
      </c>
      <c r="M289" s="26" t="str">
        <f ca="1">IFERROR(__xludf.DUMMYFUNCTION("""COMPUTED_VALUE"""),"")</f>
        <v/>
      </c>
      <c r="N289" s="26" t="str">
        <f ca="1">IFERROR(__xludf.DUMMYFUNCTION("""COMPUTED_VALUE"""),"")</f>
        <v/>
      </c>
      <c r="O289" s="22" t="str">
        <f ca="1">IFERROR(__xludf.DUMMYFUNCTION("""COMPUTED_VALUE"""),"")</f>
        <v/>
      </c>
      <c r="P289" s="22"/>
      <c r="Q289" s="22"/>
      <c r="R289" s="22"/>
      <c r="S289" s="22"/>
      <c r="T289" s="22"/>
      <c r="U289" s="22"/>
      <c r="V289" s="22"/>
      <c r="W289" s="22"/>
      <c r="X289" s="22"/>
      <c r="Y289" s="22"/>
    </row>
    <row r="290" spans="1:25" ht="14.25">
      <c r="A290" s="21" t="str">
        <f ca="1">IFERROR(__xludf.DUMMYFUNCTION("""COMPUTED_VALUE"""),"李簡美")</f>
        <v>李簡美</v>
      </c>
      <c r="B290" s="22" t="str">
        <f ca="1">IFERROR(__xludf.DUMMYFUNCTION("""COMPUTED_VALUE"""),"御")</f>
        <v>御</v>
      </c>
      <c r="C290" s="22" t="str">
        <f ca="1">IFERROR(__xludf.DUMMYFUNCTION("""COMPUTED_VALUE"""),"美國")</f>
        <v>美國</v>
      </c>
      <c r="D290" s="26">
        <f ca="1">IFERROR(__xludf.DUMMYFUNCTION("""COMPUTED_VALUE"""),1)</f>
        <v>1</v>
      </c>
      <c r="E290" s="26">
        <f ca="1">IFERROR(__xludf.DUMMYFUNCTION("""COMPUTED_VALUE"""),4)</f>
        <v>4</v>
      </c>
      <c r="F290" s="28" t="str">
        <f ca="1">IFERROR(__xludf.DUMMYFUNCTION("""COMPUTED_VALUE"""),"美金 $78")</f>
        <v>美金 $78</v>
      </c>
      <c r="G290" s="26">
        <f ca="1">IFERROR(__xludf.DUMMYFUNCTION("""COMPUTED_VALUE"""),1)</f>
        <v>1</v>
      </c>
      <c r="H290" s="26">
        <f ca="1">IFERROR(__xludf.DUMMYFUNCTION("""COMPUTED_VALUE"""),1)</f>
        <v>1</v>
      </c>
      <c r="I290" s="26" t="str">
        <f ca="1">IFERROR(__xludf.DUMMYFUNCTION("""COMPUTED_VALUE"""),"B")</f>
        <v>B</v>
      </c>
      <c r="J290" s="26">
        <f ca="1">IFERROR(__xludf.DUMMYFUNCTION("""COMPUTED_VALUE"""),0)</f>
        <v>0</v>
      </c>
      <c r="K290" s="26">
        <f ca="1">IFERROR(__xludf.DUMMYFUNCTION("""COMPUTED_VALUE"""),1)</f>
        <v>1</v>
      </c>
      <c r="L290" s="27">
        <f ca="1">IFERROR(__xludf.DUMMYFUNCTION("""COMPUTED_VALUE"""),45958)</f>
        <v>45958</v>
      </c>
      <c r="M290" s="26" t="str">
        <f ca="1">IFERROR(__xludf.DUMMYFUNCTION("""COMPUTED_VALUE"""),"")</f>
        <v/>
      </c>
      <c r="N290" s="26" t="str">
        <f ca="1">IFERROR(__xludf.DUMMYFUNCTION("""COMPUTED_VALUE"""),"")</f>
        <v/>
      </c>
      <c r="O290" s="22" t="str">
        <f ca="1">IFERROR(__xludf.DUMMYFUNCTION("""COMPUTED_VALUE"""),"")</f>
        <v/>
      </c>
      <c r="P290" s="22"/>
      <c r="Q290" s="22"/>
      <c r="R290" s="22"/>
      <c r="S290" s="22"/>
      <c r="T290" s="22"/>
      <c r="U290" s="22"/>
      <c r="V290" s="22"/>
      <c r="W290" s="22"/>
      <c r="X290" s="22"/>
      <c r="Y290" s="22"/>
    </row>
    <row r="291" spans="1:25" ht="14.25">
      <c r="A291" s="21" t="str">
        <f ca="1">IFERROR(__xludf.DUMMYFUNCTION("""COMPUTED_VALUE"""),"柯文君")</f>
        <v>柯文君</v>
      </c>
      <c r="B291" s="22" t="str">
        <f ca="1">IFERROR(__xludf.DUMMYFUNCTION("""COMPUTED_VALUE"""),"御")</f>
        <v>御</v>
      </c>
      <c r="C291" s="22" t="str">
        <f ca="1">IFERROR(__xludf.DUMMYFUNCTION("""COMPUTED_VALUE"""),"美國")</f>
        <v>美國</v>
      </c>
      <c r="D291" s="26">
        <f ca="1">IFERROR(__xludf.DUMMYFUNCTION("""COMPUTED_VALUE"""),1)</f>
        <v>1</v>
      </c>
      <c r="E291" s="26">
        <f ca="1">IFERROR(__xludf.DUMMYFUNCTION("""COMPUTED_VALUE"""),8)</f>
        <v>8</v>
      </c>
      <c r="F291" s="28" t="str">
        <f ca="1">IFERROR(__xludf.DUMMYFUNCTION("""COMPUTED_VALUE"""),"美金 $118")</f>
        <v>美金 $118</v>
      </c>
      <c r="G291" s="26" t="str">
        <f ca="1">IFERROR(__xludf.DUMMYFUNCTION("""COMPUTED_VALUE"""),"")</f>
        <v/>
      </c>
      <c r="H291" s="26">
        <f ca="1">IFERROR(__xludf.DUMMYFUNCTION("""COMPUTED_VALUE"""),3)</f>
        <v>3</v>
      </c>
      <c r="I291" s="26" t="str">
        <f ca="1">IFERROR(__xludf.DUMMYFUNCTION("""COMPUTED_VALUE"""),"E")</f>
        <v>E</v>
      </c>
      <c r="J291" s="26">
        <f ca="1">IFERROR(__xludf.DUMMYFUNCTION("""COMPUTED_VALUE"""),1)</f>
        <v>1</v>
      </c>
      <c r="K291" s="26">
        <f ca="1">IFERROR(__xludf.DUMMYFUNCTION("""COMPUTED_VALUE"""),1)</f>
        <v>1</v>
      </c>
      <c r="L291" s="27" t="str">
        <f ca="1">IFERROR(__xludf.DUMMYFUNCTION("""COMPUTED_VALUE"""),"候補")</f>
        <v>候補</v>
      </c>
      <c r="M291" s="26" t="str">
        <f ca="1">IFERROR(__xludf.DUMMYFUNCTION("""COMPUTED_VALUE"""),"")</f>
        <v/>
      </c>
      <c r="N291" s="26" t="str">
        <f ca="1">IFERROR(__xludf.DUMMYFUNCTION("""COMPUTED_VALUE"""),"")</f>
        <v/>
      </c>
      <c r="O291" s="22" t="str">
        <f ca="1">IFERROR(__xludf.DUMMYFUNCTION("""COMPUTED_VALUE"""),"")</f>
        <v/>
      </c>
      <c r="P291" s="22"/>
      <c r="Q291" s="22"/>
      <c r="R291" s="22"/>
      <c r="S291" s="22"/>
      <c r="T291" s="22"/>
      <c r="U291" s="22"/>
      <c r="V291" s="22"/>
      <c r="W291" s="22"/>
      <c r="X291" s="22"/>
      <c r="Y291" s="22"/>
    </row>
    <row r="292" spans="1:25" ht="14.25">
      <c r="A292" s="21" t="str">
        <f ca="1">IFERROR(__xludf.DUMMYFUNCTION("""COMPUTED_VALUE"""),"洪月貴")</f>
        <v>洪月貴</v>
      </c>
      <c r="B292" s="22" t="str">
        <f ca="1">IFERROR(__xludf.DUMMYFUNCTION("""COMPUTED_VALUE"""),"御")</f>
        <v>御</v>
      </c>
      <c r="C292" s="22" t="str">
        <f ca="1">IFERROR(__xludf.DUMMYFUNCTION("""COMPUTED_VALUE"""),"台灣")</f>
        <v>台灣</v>
      </c>
      <c r="D292" s="26">
        <f ca="1">IFERROR(__xludf.DUMMYFUNCTION("""COMPUTED_VALUE"""),1)</f>
        <v>1</v>
      </c>
      <c r="E292" s="26">
        <f ca="1">IFERROR(__xludf.DUMMYFUNCTION("""COMPUTED_VALUE"""),4)</f>
        <v>4</v>
      </c>
      <c r="F292" s="28" t="str">
        <f ca="1">IFERROR(__xludf.DUMMYFUNCTION("""COMPUTED_VALUE"""),"台幣 $2340")</f>
        <v>台幣 $2340</v>
      </c>
      <c r="G292" s="26" t="str">
        <f ca="1">IFERROR(__xludf.DUMMYFUNCTION("""COMPUTED_VALUE"""),"")</f>
        <v/>
      </c>
      <c r="H292" s="26" t="str">
        <f ca="1">IFERROR(__xludf.DUMMYFUNCTION("""COMPUTED_VALUE"""),"")</f>
        <v/>
      </c>
      <c r="I292" s="26" t="str">
        <f ca="1">IFERROR(__xludf.DUMMYFUNCTION("""COMPUTED_VALUE"""),"")</f>
        <v/>
      </c>
      <c r="J292" s="26" t="str">
        <f ca="1">IFERROR(__xludf.DUMMYFUNCTION("""COMPUTED_VALUE"""),"")</f>
        <v/>
      </c>
      <c r="K292" s="26" t="str">
        <f ca="1">IFERROR(__xludf.DUMMYFUNCTION("""COMPUTED_VALUE"""),"")</f>
        <v/>
      </c>
      <c r="L292" s="27" t="str">
        <f ca="1">IFERROR(__xludf.DUMMYFUNCTION("""COMPUTED_VALUE"""),"")</f>
        <v/>
      </c>
      <c r="M292" s="26" t="str">
        <f ca="1">IFERROR(__xludf.DUMMYFUNCTION("""COMPUTED_VALUE"""),"")</f>
        <v/>
      </c>
      <c r="N292" s="26" t="str">
        <f ca="1">IFERROR(__xludf.DUMMYFUNCTION("""COMPUTED_VALUE"""),"")</f>
        <v/>
      </c>
      <c r="O292" s="22" t="str">
        <f ca="1">IFERROR(__xludf.DUMMYFUNCTION("""COMPUTED_VALUE"""),"")</f>
        <v/>
      </c>
      <c r="P292" s="22"/>
      <c r="Q292" s="22"/>
      <c r="R292" s="22"/>
      <c r="S292" s="22"/>
      <c r="T292" s="22"/>
      <c r="U292" s="22"/>
      <c r="V292" s="22"/>
      <c r="W292" s="22"/>
      <c r="X292" s="22"/>
      <c r="Y292" s="22"/>
    </row>
    <row r="293" spans="1:25" ht="14.25">
      <c r="A293" s="21" t="str">
        <f ca="1">IFERROR(__xludf.DUMMYFUNCTION("""COMPUTED_VALUE"""),"許麗莉")</f>
        <v>許麗莉</v>
      </c>
      <c r="B293" s="22" t="str">
        <f ca="1">IFERROR(__xludf.DUMMYFUNCTION("""COMPUTED_VALUE"""),"御")</f>
        <v>御</v>
      </c>
      <c r="C293" s="22" t="str">
        <f ca="1">IFERROR(__xludf.DUMMYFUNCTION("""COMPUTED_VALUE"""),"美國")</f>
        <v>美國</v>
      </c>
      <c r="D293" s="26">
        <f ca="1">IFERROR(__xludf.DUMMYFUNCTION("""COMPUTED_VALUE"""),1)</f>
        <v>1</v>
      </c>
      <c r="E293" s="26" t="str">
        <f ca="1">IFERROR(__xludf.DUMMYFUNCTION("""COMPUTED_VALUE"""),"")</f>
        <v/>
      </c>
      <c r="F293" s="28" t="str">
        <f ca="1">IFERROR(__xludf.DUMMYFUNCTION("""COMPUTED_VALUE"""),"")</f>
        <v/>
      </c>
      <c r="G293" s="26" t="str">
        <f ca="1">IFERROR(__xludf.DUMMYFUNCTION("""COMPUTED_VALUE"""),"")</f>
        <v/>
      </c>
      <c r="H293" s="26" t="str">
        <f ca="1">IFERROR(__xludf.DUMMYFUNCTION("""COMPUTED_VALUE"""),"")</f>
        <v/>
      </c>
      <c r="I293" s="26" t="str">
        <f ca="1">IFERROR(__xludf.DUMMYFUNCTION("""COMPUTED_VALUE"""),"")</f>
        <v/>
      </c>
      <c r="J293" s="26" t="str">
        <f ca="1">IFERROR(__xludf.DUMMYFUNCTION("""COMPUTED_VALUE"""),"")</f>
        <v/>
      </c>
      <c r="K293" s="26" t="str">
        <f ca="1">IFERROR(__xludf.DUMMYFUNCTION("""COMPUTED_VALUE"""),"")</f>
        <v/>
      </c>
      <c r="L293" s="27" t="str">
        <f ca="1">IFERROR(__xludf.DUMMYFUNCTION("""COMPUTED_VALUE"""),"")</f>
        <v/>
      </c>
      <c r="M293" s="26" t="str">
        <f ca="1">IFERROR(__xludf.DUMMYFUNCTION("""COMPUTED_VALUE"""),"")</f>
        <v/>
      </c>
      <c r="N293" s="26" t="str">
        <f ca="1">IFERROR(__xludf.DUMMYFUNCTION("""COMPUTED_VALUE"""),"")</f>
        <v/>
      </c>
      <c r="O293" s="22" t="str">
        <f ca="1">IFERROR(__xludf.DUMMYFUNCTION("""COMPUTED_VALUE"""),"")</f>
        <v/>
      </c>
      <c r="P293" s="22"/>
      <c r="Q293" s="22"/>
      <c r="R293" s="22"/>
      <c r="S293" s="22"/>
      <c r="T293" s="22"/>
      <c r="U293" s="22"/>
      <c r="V293" s="22"/>
      <c r="W293" s="22"/>
      <c r="X293" s="22"/>
      <c r="Y293" s="22"/>
    </row>
    <row r="294" spans="1:25" ht="14.25">
      <c r="A294" s="21" t="str">
        <f ca="1">IFERROR(__xludf.DUMMYFUNCTION("""COMPUTED_VALUE"""),"詹曉煦")</f>
        <v>詹曉煦</v>
      </c>
      <c r="B294" s="22" t="str">
        <f ca="1">IFERROR(__xludf.DUMMYFUNCTION("""COMPUTED_VALUE"""),"御")</f>
        <v>御</v>
      </c>
      <c r="C294" s="22" t="str">
        <f ca="1">IFERROR(__xludf.DUMMYFUNCTION("""COMPUTED_VALUE"""),"歐洲")</f>
        <v>歐洲</v>
      </c>
      <c r="D294" s="26">
        <f ca="1">IFERROR(__xludf.DUMMYFUNCTION("""COMPUTED_VALUE"""),2)</f>
        <v>2</v>
      </c>
      <c r="E294" s="26">
        <f ca="1">IFERROR(__xludf.DUMMYFUNCTION("""COMPUTED_VALUE"""),3)</f>
        <v>3</v>
      </c>
      <c r="F294" s="28" t="str">
        <f ca="1">IFERROR(__xludf.DUMMYFUNCTION("""COMPUTED_VALUE"""),"台幣 $1850")</f>
        <v>台幣 $1850</v>
      </c>
      <c r="G294" s="26">
        <f ca="1">IFERROR(__xludf.DUMMYFUNCTION("""COMPUTED_VALUE"""),0)</f>
        <v>0</v>
      </c>
      <c r="H294" s="26">
        <f ca="1">IFERROR(__xludf.DUMMYFUNCTION("""COMPUTED_VALUE"""),2)</f>
        <v>2</v>
      </c>
      <c r="I294" s="26" t="str">
        <f ca="1">IFERROR(__xludf.DUMMYFUNCTION("""COMPUTED_VALUE"""),"B")</f>
        <v>B</v>
      </c>
      <c r="J294" s="26">
        <f ca="1">IFERROR(__xludf.DUMMYFUNCTION("""COMPUTED_VALUE"""),0)</f>
        <v>0</v>
      </c>
      <c r="K294" s="26">
        <f ca="1">IFERROR(__xludf.DUMMYFUNCTION("""COMPUTED_VALUE"""),1)</f>
        <v>1</v>
      </c>
      <c r="L294" s="27">
        <f ca="1">IFERROR(__xludf.DUMMYFUNCTION("""COMPUTED_VALUE"""),45958)</f>
        <v>45958</v>
      </c>
      <c r="M294" s="26">
        <f ca="1">IFERROR(__xludf.DUMMYFUNCTION("""COMPUTED_VALUE"""),2)</f>
        <v>2</v>
      </c>
      <c r="N294" s="26" t="str">
        <f ca="1">IFERROR(__xludf.DUMMYFUNCTION("""COMPUTED_VALUE"""),"")</f>
        <v/>
      </c>
      <c r="O294" s="22" t="str">
        <f ca="1">IFERROR(__xludf.DUMMYFUNCTION("""COMPUTED_VALUE"""),"")</f>
        <v/>
      </c>
      <c r="P294" s="22"/>
      <c r="Q294" s="22"/>
      <c r="R294" s="22"/>
      <c r="S294" s="22"/>
      <c r="T294" s="22"/>
      <c r="U294" s="22"/>
      <c r="V294" s="22"/>
      <c r="W294" s="22"/>
      <c r="X294" s="22"/>
      <c r="Y294" s="22"/>
    </row>
    <row r="295" spans="1:25" ht="14.25">
      <c r="A295" s="21" t="str">
        <f ca="1">IFERROR(__xludf.DUMMYFUNCTION("""COMPUTED_VALUE"""),"辛幸娟")</f>
        <v>辛幸娟</v>
      </c>
      <c r="B295" s="22" t="str">
        <f ca="1">IFERROR(__xludf.DUMMYFUNCTION("""COMPUTED_VALUE"""),"御")</f>
        <v>御</v>
      </c>
      <c r="C295" s="22" t="str">
        <f ca="1">IFERROR(__xludf.DUMMYFUNCTION("""COMPUTED_VALUE"""),"台灣")</f>
        <v>台灣</v>
      </c>
      <c r="D295" s="26">
        <f ca="1">IFERROR(__xludf.DUMMYFUNCTION("""COMPUTED_VALUE"""),1)</f>
        <v>1</v>
      </c>
      <c r="E295" s="26" t="str">
        <f ca="1">IFERROR(__xludf.DUMMYFUNCTION("""COMPUTED_VALUE"""),"")</f>
        <v/>
      </c>
      <c r="F295" s="28" t="str">
        <f ca="1">IFERROR(__xludf.DUMMYFUNCTION("""COMPUTED_VALUE"""),"")</f>
        <v/>
      </c>
      <c r="G295" s="26" t="str">
        <f ca="1">IFERROR(__xludf.DUMMYFUNCTION("""COMPUTED_VALUE"""),"")</f>
        <v/>
      </c>
      <c r="H295" s="26" t="str">
        <f ca="1">IFERROR(__xludf.DUMMYFUNCTION("""COMPUTED_VALUE"""),"")</f>
        <v/>
      </c>
      <c r="I295" s="26" t="str">
        <f ca="1">IFERROR(__xludf.DUMMYFUNCTION("""COMPUTED_VALUE"""),"")</f>
        <v/>
      </c>
      <c r="J295" s="26" t="str">
        <f ca="1">IFERROR(__xludf.DUMMYFUNCTION("""COMPUTED_VALUE"""),"")</f>
        <v/>
      </c>
      <c r="K295" s="26" t="str">
        <f ca="1">IFERROR(__xludf.DUMMYFUNCTION("""COMPUTED_VALUE"""),"")</f>
        <v/>
      </c>
      <c r="L295" s="27" t="str">
        <f ca="1">IFERROR(__xludf.DUMMYFUNCTION("""COMPUTED_VALUE"""),"")</f>
        <v/>
      </c>
      <c r="M295" s="26" t="str">
        <f ca="1">IFERROR(__xludf.DUMMYFUNCTION("""COMPUTED_VALUE"""),"")</f>
        <v/>
      </c>
      <c r="N295" s="26" t="str">
        <f ca="1">IFERROR(__xludf.DUMMYFUNCTION("""COMPUTED_VALUE"""),"")</f>
        <v/>
      </c>
      <c r="O295" s="22" t="str">
        <f ca="1">IFERROR(__xludf.DUMMYFUNCTION("""COMPUTED_VALUE"""),"")</f>
        <v/>
      </c>
      <c r="P295" s="22"/>
      <c r="Q295" s="22"/>
      <c r="R295" s="22"/>
      <c r="S295" s="22"/>
      <c r="T295" s="22"/>
      <c r="U295" s="22"/>
      <c r="V295" s="22"/>
      <c r="W295" s="22"/>
      <c r="X295" s="22"/>
      <c r="Y295" s="22"/>
    </row>
    <row r="296" spans="1:25" ht="14.25">
      <c r="A296" s="21" t="str">
        <f ca="1">IFERROR(__xludf.DUMMYFUNCTION("""COMPUTED_VALUE"""),"陳碧貴")</f>
        <v>陳碧貴</v>
      </c>
      <c r="B296" s="22" t="str">
        <f ca="1">IFERROR(__xludf.DUMMYFUNCTION("""COMPUTED_VALUE"""),"御")</f>
        <v>御</v>
      </c>
      <c r="C296" s="22" t="str">
        <f ca="1">IFERROR(__xludf.DUMMYFUNCTION("""COMPUTED_VALUE"""),"台灣")</f>
        <v>台灣</v>
      </c>
      <c r="D296" s="26">
        <f ca="1">IFERROR(__xludf.DUMMYFUNCTION("""COMPUTED_VALUE"""),1)</f>
        <v>1</v>
      </c>
      <c r="E296" s="26" t="str">
        <f ca="1">IFERROR(__xludf.DUMMYFUNCTION("""COMPUTED_VALUE"""),"")</f>
        <v/>
      </c>
      <c r="F296" s="28" t="str">
        <f ca="1">IFERROR(__xludf.DUMMYFUNCTION("""COMPUTED_VALUE"""),"")</f>
        <v/>
      </c>
      <c r="G296" s="26" t="str">
        <f ca="1">IFERROR(__xludf.DUMMYFUNCTION("""COMPUTED_VALUE"""),"")</f>
        <v/>
      </c>
      <c r="H296" s="26" t="str">
        <f ca="1">IFERROR(__xludf.DUMMYFUNCTION("""COMPUTED_VALUE"""),"")</f>
        <v/>
      </c>
      <c r="I296" s="26" t="str">
        <f ca="1">IFERROR(__xludf.DUMMYFUNCTION("""COMPUTED_VALUE"""),"")</f>
        <v/>
      </c>
      <c r="J296" s="26" t="str">
        <f ca="1">IFERROR(__xludf.DUMMYFUNCTION("""COMPUTED_VALUE"""),"")</f>
        <v/>
      </c>
      <c r="K296" s="26" t="str">
        <f ca="1">IFERROR(__xludf.DUMMYFUNCTION("""COMPUTED_VALUE"""),"")</f>
        <v/>
      </c>
      <c r="L296" s="27" t="str">
        <f ca="1">IFERROR(__xludf.DUMMYFUNCTION("""COMPUTED_VALUE"""),"")</f>
        <v/>
      </c>
      <c r="M296" s="26" t="str">
        <f ca="1">IFERROR(__xludf.DUMMYFUNCTION("""COMPUTED_VALUE"""),"")</f>
        <v/>
      </c>
      <c r="N296" s="26" t="str">
        <f ca="1">IFERROR(__xludf.DUMMYFUNCTION("""COMPUTED_VALUE"""),"")</f>
        <v/>
      </c>
      <c r="O296" s="22" t="str">
        <f ca="1">IFERROR(__xludf.DUMMYFUNCTION("""COMPUTED_VALUE"""),"")</f>
        <v/>
      </c>
      <c r="P296" s="22"/>
      <c r="Q296" s="22"/>
      <c r="R296" s="22"/>
      <c r="S296" s="22"/>
      <c r="T296" s="22"/>
      <c r="U296" s="22"/>
      <c r="V296" s="22"/>
      <c r="W296" s="22"/>
      <c r="X296" s="22"/>
      <c r="Y296" s="22"/>
    </row>
    <row r="297" spans="1:25" ht="14.25">
      <c r="A297" s="21" t="str">
        <f ca="1">IFERROR(__xludf.DUMMYFUNCTION("""COMPUTED_VALUE"""),"林秀華")</f>
        <v>林秀華</v>
      </c>
      <c r="B297" s="22" t="str">
        <f ca="1">IFERROR(__xludf.DUMMYFUNCTION("""COMPUTED_VALUE"""),"書")</f>
        <v>書</v>
      </c>
      <c r="C297" s="22" t="str">
        <f ca="1">IFERROR(__xludf.DUMMYFUNCTION("""COMPUTED_VALUE"""),"美國")</f>
        <v>美國</v>
      </c>
      <c r="D297" s="26">
        <f ca="1">IFERROR(__xludf.DUMMYFUNCTION("""COMPUTED_VALUE"""),1)</f>
        <v>1</v>
      </c>
      <c r="E297" s="26" t="str">
        <f ca="1">IFERROR(__xludf.DUMMYFUNCTION("""COMPUTED_VALUE"""),"")</f>
        <v/>
      </c>
      <c r="F297" s="28" t="str">
        <f ca="1">IFERROR(__xludf.DUMMYFUNCTION("""COMPUTED_VALUE"""),"")</f>
        <v/>
      </c>
      <c r="G297" s="26" t="str">
        <f ca="1">IFERROR(__xludf.DUMMYFUNCTION("""COMPUTED_VALUE"""),"")</f>
        <v/>
      </c>
      <c r="H297" s="26" t="str">
        <f ca="1">IFERROR(__xludf.DUMMYFUNCTION("""COMPUTED_VALUE"""),"")</f>
        <v/>
      </c>
      <c r="I297" s="26" t="str">
        <f ca="1">IFERROR(__xludf.DUMMYFUNCTION("""COMPUTED_VALUE"""),"")</f>
        <v/>
      </c>
      <c r="J297" s="26" t="str">
        <f ca="1">IFERROR(__xludf.DUMMYFUNCTION("""COMPUTED_VALUE"""),"")</f>
        <v/>
      </c>
      <c r="K297" s="26" t="str">
        <f ca="1">IFERROR(__xludf.DUMMYFUNCTION("""COMPUTED_VALUE"""),"")</f>
        <v/>
      </c>
      <c r="L297" s="27" t="str">
        <f ca="1">IFERROR(__xludf.DUMMYFUNCTION("""COMPUTED_VALUE"""),"")</f>
        <v/>
      </c>
      <c r="M297" s="26">
        <f ca="1">IFERROR(__xludf.DUMMYFUNCTION("""COMPUTED_VALUE"""),2)</f>
        <v>2</v>
      </c>
      <c r="N297" s="26">
        <f ca="1">IFERROR(__xludf.DUMMYFUNCTION("""COMPUTED_VALUE"""),1)</f>
        <v>1</v>
      </c>
      <c r="O297" s="22" t="str">
        <f ca="1">IFERROR(__xludf.DUMMYFUNCTION("""COMPUTED_VALUE"""),"C")</f>
        <v>C</v>
      </c>
      <c r="P297" s="22"/>
      <c r="Q297" s="22"/>
      <c r="R297" s="22"/>
      <c r="S297" s="22"/>
      <c r="T297" s="22"/>
      <c r="U297" s="22"/>
      <c r="V297" s="22"/>
      <c r="W297" s="22"/>
      <c r="X297" s="22"/>
      <c r="Y297" s="22"/>
    </row>
    <row r="298" spans="1:25" ht="14.25">
      <c r="A298" s="21" t="str">
        <f ca="1">IFERROR(__xludf.DUMMYFUNCTION("""COMPUTED_VALUE"""),"林秋琴")</f>
        <v>林秋琴</v>
      </c>
      <c r="B298" s="22" t="str">
        <f ca="1">IFERROR(__xludf.DUMMYFUNCTION("""COMPUTED_VALUE"""),"書")</f>
        <v>書</v>
      </c>
      <c r="C298" s="22" t="str">
        <f ca="1">IFERROR(__xludf.DUMMYFUNCTION("""COMPUTED_VALUE"""),"台灣")</f>
        <v>台灣</v>
      </c>
      <c r="D298" s="26" t="str">
        <f ca="1">IFERROR(__xludf.DUMMYFUNCTION("""COMPUTED_VALUE"""),"")</f>
        <v/>
      </c>
      <c r="E298" s="26" t="str">
        <f ca="1">IFERROR(__xludf.DUMMYFUNCTION("""COMPUTED_VALUE"""),"")</f>
        <v/>
      </c>
      <c r="F298" s="28" t="str">
        <f ca="1">IFERROR(__xludf.DUMMYFUNCTION("""COMPUTED_VALUE"""),"")</f>
        <v/>
      </c>
      <c r="G298" s="26" t="str">
        <f ca="1">IFERROR(__xludf.DUMMYFUNCTION("""COMPUTED_VALUE"""),"")</f>
        <v/>
      </c>
      <c r="H298" s="26" t="str">
        <f ca="1">IFERROR(__xludf.DUMMYFUNCTION("""COMPUTED_VALUE"""),"")</f>
        <v/>
      </c>
      <c r="I298" s="26" t="str">
        <f ca="1">IFERROR(__xludf.DUMMYFUNCTION("""COMPUTED_VALUE"""),"")</f>
        <v/>
      </c>
      <c r="J298" s="26" t="str">
        <f ca="1">IFERROR(__xludf.DUMMYFUNCTION("""COMPUTED_VALUE"""),"")</f>
        <v/>
      </c>
      <c r="K298" s="26" t="str">
        <f ca="1">IFERROR(__xludf.DUMMYFUNCTION("""COMPUTED_VALUE"""),"")</f>
        <v/>
      </c>
      <c r="L298" s="27" t="str">
        <f ca="1">IFERROR(__xludf.DUMMYFUNCTION("""COMPUTED_VALUE"""),"")</f>
        <v/>
      </c>
      <c r="M298" s="26" t="str">
        <f ca="1">IFERROR(__xludf.DUMMYFUNCTION("""COMPUTED_VALUE"""),"")</f>
        <v/>
      </c>
      <c r="N298" s="26">
        <f ca="1">IFERROR(__xludf.DUMMYFUNCTION("""COMPUTED_VALUE"""),1)</f>
        <v>1</v>
      </c>
      <c r="O298" s="22" t="str">
        <f ca="1">IFERROR(__xludf.DUMMYFUNCTION("""COMPUTED_VALUE"""),"A")</f>
        <v>A</v>
      </c>
      <c r="P298" s="22"/>
      <c r="Q298" s="22"/>
      <c r="R298" s="22"/>
      <c r="S298" s="22"/>
      <c r="T298" s="22"/>
      <c r="U298" s="22"/>
      <c r="V298" s="22"/>
      <c r="W298" s="22"/>
      <c r="X298" s="22"/>
      <c r="Y298" s="22"/>
    </row>
    <row r="299" spans="1:25" ht="14.25">
      <c r="A299" s="21" t="str">
        <f ca="1">IFERROR(__xludf.DUMMYFUNCTION("""COMPUTED_VALUE"""),"林莉")</f>
        <v>林莉</v>
      </c>
      <c r="B299" s="22" t="str">
        <f ca="1">IFERROR(__xludf.DUMMYFUNCTION("""COMPUTED_VALUE"""),"書")</f>
        <v>書</v>
      </c>
      <c r="C299" s="22" t="str">
        <f ca="1">IFERROR(__xludf.DUMMYFUNCTION("""COMPUTED_VALUE"""),"台灣")</f>
        <v>台灣</v>
      </c>
      <c r="D299" s="26">
        <f ca="1">IFERROR(__xludf.DUMMYFUNCTION("""COMPUTED_VALUE"""),1)</f>
        <v>1</v>
      </c>
      <c r="E299" s="26">
        <f ca="1">IFERROR(__xludf.DUMMYFUNCTION("""COMPUTED_VALUE"""),5)</f>
        <v>5</v>
      </c>
      <c r="F299" s="28" t="str">
        <f ca="1">IFERROR(__xludf.DUMMYFUNCTION("""COMPUTED_VALUE"""),"台幣 $2660")</f>
        <v>台幣 $2660</v>
      </c>
      <c r="G299" s="26" t="str">
        <f ca="1">IFERROR(__xludf.DUMMYFUNCTION("""COMPUTED_VALUE"""),"")</f>
        <v/>
      </c>
      <c r="H299" s="26">
        <f ca="1">IFERROR(__xludf.DUMMYFUNCTION("""COMPUTED_VALUE"""),1)</f>
        <v>1</v>
      </c>
      <c r="I299" s="26" t="str">
        <f ca="1">IFERROR(__xludf.DUMMYFUNCTION("""COMPUTED_VALUE"""),"B")</f>
        <v>B</v>
      </c>
      <c r="J299" s="26">
        <f ca="1">IFERROR(__xludf.DUMMYFUNCTION("""COMPUTED_VALUE"""),0)</f>
        <v>0</v>
      </c>
      <c r="K299" s="26">
        <f ca="1">IFERROR(__xludf.DUMMYFUNCTION("""COMPUTED_VALUE"""),0)</f>
        <v>0</v>
      </c>
      <c r="L299" s="22"/>
      <c r="M299" s="26" t="str">
        <f ca="1">IFERROR(__xludf.DUMMYFUNCTION("""COMPUTED_VALUE"""),"")</f>
        <v/>
      </c>
      <c r="N299" s="26">
        <f ca="1">IFERROR(__xludf.DUMMYFUNCTION("""COMPUTED_VALUE"""),3)</f>
        <v>3</v>
      </c>
      <c r="O299" s="22" t="str">
        <f ca="1">IFERROR(__xludf.DUMMYFUNCTION("""COMPUTED_VALUE"""),"B")</f>
        <v>B</v>
      </c>
      <c r="P299" s="22"/>
      <c r="Q299" s="22"/>
      <c r="R299" s="22"/>
      <c r="S299" s="22"/>
      <c r="T299" s="22"/>
      <c r="U299" s="22"/>
      <c r="V299" s="22"/>
      <c r="W299" s="22"/>
      <c r="X299" s="22"/>
      <c r="Y299" s="22"/>
    </row>
    <row r="300" spans="1:25" ht="14.25">
      <c r="A300" s="21" t="str">
        <f ca="1">IFERROR(__xludf.DUMMYFUNCTION("""COMPUTED_VALUE"""),"林莉萊")</f>
        <v>林莉萊</v>
      </c>
      <c r="B300" s="22" t="str">
        <f ca="1">IFERROR(__xludf.DUMMYFUNCTION("""COMPUTED_VALUE"""),"書")</f>
        <v>書</v>
      </c>
      <c r="C300" s="22" t="str">
        <f ca="1">IFERROR(__xludf.DUMMYFUNCTION("""COMPUTED_VALUE"""),"美國")</f>
        <v>美國</v>
      </c>
      <c r="D300" s="26">
        <f ca="1">IFERROR(__xludf.DUMMYFUNCTION("""COMPUTED_VALUE"""),1)</f>
        <v>1</v>
      </c>
      <c r="E300" s="26" t="str">
        <f ca="1">IFERROR(__xludf.DUMMYFUNCTION("""COMPUTED_VALUE"""),"")</f>
        <v/>
      </c>
      <c r="F300" s="28" t="str">
        <f ca="1">IFERROR(__xludf.DUMMYFUNCTION("""COMPUTED_VALUE"""),"")</f>
        <v/>
      </c>
      <c r="G300" s="26" t="str">
        <f ca="1">IFERROR(__xludf.DUMMYFUNCTION("""COMPUTED_VALUE"""),"")</f>
        <v/>
      </c>
      <c r="H300" s="26" t="str">
        <f ca="1">IFERROR(__xludf.DUMMYFUNCTION("""COMPUTED_VALUE"""),"")</f>
        <v/>
      </c>
      <c r="I300" s="26" t="str">
        <f ca="1">IFERROR(__xludf.DUMMYFUNCTION("""COMPUTED_VALUE"""),"")</f>
        <v/>
      </c>
      <c r="J300" s="26" t="str">
        <f ca="1">IFERROR(__xludf.DUMMYFUNCTION("""COMPUTED_VALUE"""),"")</f>
        <v/>
      </c>
      <c r="K300" s="26" t="str">
        <f ca="1">IFERROR(__xludf.DUMMYFUNCTION("""COMPUTED_VALUE"""),"")</f>
        <v/>
      </c>
      <c r="L300" s="27" t="str">
        <f ca="1">IFERROR(__xludf.DUMMYFUNCTION("""COMPUTED_VALUE"""),"")</f>
        <v/>
      </c>
      <c r="M300" s="26" t="str">
        <f ca="1">IFERROR(__xludf.DUMMYFUNCTION("""COMPUTED_VALUE"""),"")</f>
        <v/>
      </c>
      <c r="N300" s="26" t="str">
        <f ca="1">IFERROR(__xludf.DUMMYFUNCTION("""COMPUTED_VALUE"""),"")</f>
        <v/>
      </c>
      <c r="O300" s="22" t="str">
        <f ca="1">IFERROR(__xludf.DUMMYFUNCTION("""COMPUTED_VALUE"""),"")</f>
        <v/>
      </c>
      <c r="P300" s="22"/>
      <c r="Q300" s="22"/>
      <c r="R300" s="22"/>
      <c r="S300" s="22"/>
      <c r="T300" s="22"/>
      <c r="U300" s="22"/>
      <c r="V300" s="22"/>
      <c r="W300" s="22"/>
      <c r="X300" s="22"/>
      <c r="Y300" s="22"/>
    </row>
    <row r="301" spans="1:25" ht="14.25">
      <c r="A301" s="21" t="str">
        <f ca="1">IFERROR(__xludf.DUMMYFUNCTION("""COMPUTED_VALUE"""),"簡瑛瑛")</f>
        <v>簡瑛瑛</v>
      </c>
      <c r="B301" s="22" t="str">
        <f ca="1">IFERROR(__xludf.DUMMYFUNCTION("""COMPUTED_VALUE"""),"書")</f>
        <v>書</v>
      </c>
      <c r="C301" s="22" t="str">
        <f ca="1">IFERROR(__xludf.DUMMYFUNCTION("""COMPUTED_VALUE"""),"台灣")</f>
        <v>台灣</v>
      </c>
      <c r="D301" s="26">
        <f ca="1">IFERROR(__xludf.DUMMYFUNCTION("""COMPUTED_VALUE"""),2)</f>
        <v>2</v>
      </c>
      <c r="E301" s="26">
        <f ca="1">IFERROR(__xludf.DUMMYFUNCTION("""COMPUTED_VALUE"""),4)</f>
        <v>4</v>
      </c>
      <c r="F301" s="28" t="str">
        <f ca="1">IFERROR(__xludf.DUMMYFUNCTION("""COMPUTED_VALUE"""),"台幣 $1980")</f>
        <v>台幣 $1980</v>
      </c>
      <c r="G301" s="26" t="str">
        <f ca="1">IFERROR(__xludf.DUMMYFUNCTION("""COMPUTED_VALUE"""),"")</f>
        <v/>
      </c>
      <c r="H301" s="22"/>
      <c r="I301" s="26" t="str">
        <f ca="1">IFERROR(__xludf.DUMMYFUNCTION("""COMPUTED_VALUE"""),"")</f>
        <v/>
      </c>
      <c r="J301" s="26">
        <f ca="1">IFERROR(__xludf.DUMMYFUNCTION("""COMPUTED_VALUE"""),0)</f>
        <v>0</v>
      </c>
      <c r="K301" s="26">
        <f ca="1">IFERROR(__xludf.DUMMYFUNCTION("""COMPUTED_VALUE"""),0)</f>
        <v>0</v>
      </c>
      <c r="L301" s="27" t="str">
        <f ca="1">IFERROR(__xludf.DUMMYFUNCTION("""COMPUTED_VALUE"""),"")</f>
        <v/>
      </c>
      <c r="M301" s="26" t="str">
        <f ca="1">IFERROR(__xludf.DUMMYFUNCTION("""COMPUTED_VALUE"""),"")</f>
        <v/>
      </c>
      <c r="N301" s="26">
        <f ca="1">IFERROR(__xludf.DUMMYFUNCTION("""COMPUTED_VALUE"""),2)</f>
        <v>2</v>
      </c>
      <c r="O301" s="22" t="str">
        <f ca="1">IFERROR(__xludf.DUMMYFUNCTION("""COMPUTED_VALUE"""),"A")</f>
        <v>A</v>
      </c>
      <c r="P301" s="22"/>
      <c r="Q301" s="22"/>
      <c r="R301" s="22"/>
      <c r="S301" s="22"/>
      <c r="T301" s="22"/>
      <c r="U301" s="22"/>
      <c r="V301" s="22"/>
      <c r="W301" s="22"/>
      <c r="X301" s="22"/>
      <c r="Y301" s="22"/>
    </row>
    <row r="302" spans="1:25" ht="14.25">
      <c r="A302" s="21" t="str">
        <f ca="1">IFERROR(__xludf.DUMMYFUNCTION("""COMPUTED_VALUE"""),"胡美皇")</f>
        <v>胡美皇</v>
      </c>
      <c r="B302" s="22" t="str">
        <f ca="1">IFERROR(__xludf.DUMMYFUNCTION("""COMPUTED_VALUE"""),"書")</f>
        <v>書</v>
      </c>
      <c r="C302" s="22" t="str">
        <f ca="1">IFERROR(__xludf.DUMMYFUNCTION("""COMPUTED_VALUE"""),"台灣")</f>
        <v>台灣</v>
      </c>
      <c r="D302" s="26">
        <f ca="1">IFERROR(__xludf.DUMMYFUNCTION("""COMPUTED_VALUE"""),1)</f>
        <v>1</v>
      </c>
      <c r="E302" s="26" t="str">
        <f ca="1">IFERROR(__xludf.DUMMYFUNCTION("""COMPUTED_VALUE"""),"")</f>
        <v/>
      </c>
      <c r="F302" s="28" t="str">
        <f ca="1">IFERROR(__xludf.DUMMYFUNCTION("""COMPUTED_VALUE"""),"")</f>
        <v/>
      </c>
      <c r="G302" s="26" t="str">
        <f ca="1">IFERROR(__xludf.DUMMYFUNCTION("""COMPUTED_VALUE"""),"")</f>
        <v/>
      </c>
      <c r="H302" s="26" t="str">
        <f ca="1">IFERROR(__xludf.DUMMYFUNCTION("""COMPUTED_VALUE"""),"")</f>
        <v/>
      </c>
      <c r="I302" s="26" t="str">
        <f ca="1">IFERROR(__xludf.DUMMYFUNCTION("""COMPUTED_VALUE"""),"")</f>
        <v/>
      </c>
      <c r="J302" s="26" t="str">
        <f ca="1">IFERROR(__xludf.DUMMYFUNCTION("""COMPUTED_VALUE"""),"")</f>
        <v/>
      </c>
      <c r="K302" s="26" t="str">
        <f ca="1">IFERROR(__xludf.DUMMYFUNCTION("""COMPUTED_VALUE"""),"")</f>
        <v/>
      </c>
      <c r="L302" s="27" t="str">
        <f ca="1">IFERROR(__xludf.DUMMYFUNCTION("""COMPUTED_VALUE"""),"")</f>
        <v/>
      </c>
      <c r="M302" s="26" t="str">
        <f ca="1">IFERROR(__xludf.DUMMYFUNCTION("""COMPUTED_VALUE"""),"")</f>
        <v/>
      </c>
      <c r="N302" s="26" t="str">
        <f ca="1">IFERROR(__xludf.DUMMYFUNCTION("""COMPUTED_VALUE"""),"")</f>
        <v/>
      </c>
      <c r="O302" s="22" t="str">
        <f ca="1">IFERROR(__xludf.DUMMYFUNCTION("""COMPUTED_VALUE"""),"")</f>
        <v/>
      </c>
      <c r="P302" s="22"/>
      <c r="Q302" s="22"/>
      <c r="R302" s="22"/>
      <c r="S302" s="22"/>
      <c r="T302" s="22"/>
      <c r="U302" s="22"/>
      <c r="V302" s="22"/>
      <c r="W302" s="22"/>
      <c r="X302" s="22"/>
      <c r="Y302" s="22"/>
    </row>
    <row r="303" spans="1:25" ht="14.25">
      <c r="A303" s="21" t="str">
        <f ca="1">IFERROR(__xludf.DUMMYFUNCTION("""COMPUTED_VALUE"""),"蘇慧真")</f>
        <v>蘇慧真</v>
      </c>
      <c r="B303" s="22" t="str">
        <f ca="1">IFERROR(__xludf.DUMMYFUNCTION("""COMPUTED_VALUE"""),"書")</f>
        <v>書</v>
      </c>
      <c r="C303" s="22" t="str">
        <f ca="1">IFERROR(__xludf.DUMMYFUNCTION("""COMPUTED_VALUE"""),"台灣")</f>
        <v>台灣</v>
      </c>
      <c r="D303" s="26">
        <f ca="1">IFERROR(__xludf.DUMMYFUNCTION("""COMPUTED_VALUE"""),1)</f>
        <v>1</v>
      </c>
      <c r="E303" s="26">
        <f ca="1">IFERROR(__xludf.DUMMYFUNCTION("""COMPUTED_VALUE"""),2)</f>
        <v>2</v>
      </c>
      <c r="F303" s="28" t="str">
        <f ca="1">IFERROR(__xludf.DUMMYFUNCTION("""COMPUTED_VALUE"""),"台幣 $1100")</f>
        <v>台幣 $1100</v>
      </c>
      <c r="G303" s="26" t="str">
        <f ca="1">IFERROR(__xludf.DUMMYFUNCTION("""COMPUTED_VALUE"""),"")</f>
        <v/>
      </c>
      <c r="H303" s="26" t="str">
        <f ca="1">IFERROR(__xludf.DUMMYFUNCTION("""COMPUTED_VALUE"""),"")</f>
        <v/>
      </c>
      <c r="I303" s="26" t="str">
        <f ca="1">IFERROR(__xludf.DUMMYFUNCTION("""COMPUTED_VALUE"""),"")</f>
        <v/>
      </c>
      <c r="J303" s="26" t="str">
        <f ca="1">IFERROR(__xludf.DUMMYFUNCTION("""COMPUTED_VALUE"""),"")</f>
        <v/>
      </c>
      <c r="K303" s="26" t="str">
        <f ca="1">IFERROR(__xludf.DUMMYFUNCTION("""COMPUTED_VALUE"""),"")</f>
        <v/>
      </c>
      <c r="L303" s="27" t="str">
        <f ca="1">IFERROR(__xludf.DUMMYFUNCTION("""COMPUTED_VALUE"""),"")</f>
        <v/>
      </c>
      <c r="M303" s="26" t="str">
        <f ca="1">IFERROR(__xludf.DUMMYFUNCTION("""COMPUTED_VALUE"""),"")</f>
        <v/>
      </c>
      <c r="N303" s="26" t="str">
        <f ca="1">IFERROR(__xludf.DUMMYFUNCTION("""COMPUTED_VALUE"""),"")</f>
        <v/>
      </c>
      <c r="O303" s="22" t="str">
        <f ca="1">IFERROR(__xludf.DUMMYFUNCTION("""COMPUTED_VALUE"""),"")</f>
        <v/>
      </c>
      <c r="P303" s="22"/>
      <c r="Q303" s="22"/>
      <c r="R303" s="22"/>
      <c r="S303" s="22"/>
      <c r="T303" s="22"/>
      <c r="U303" s="22"/>
      <c r="V303" s="22"/>
      <c r="W303" s="22"/>
      <c r="X303" s="22"/>
      <c r="Y303" s="22"/>
    </row>
    <row r="304" spans="1:25" ht="14.25">
      <c r="A304" s="21" t="str">
        <f ca="1">IFERROR(__xludf.DUMMYFUNCTION("""COMPUTED_VALUE"""),"鍾佩伶")</f>
        <v>鍾佩伶</v>
      </c>
      <c r="B304" s="22" t="str">
        <f ca="1">IFERROR(__xludf.DUMMYFUNCTION("""COMPUTED_VALUE"""),"書")</f>
        <v>書</v>
      </c>
      <c r="C304" s="22" t="str">
        <f ca="1">IFERROR(__xludf.DUMMYFUNCTION("""COMPUTED_VALUE"""),"美國")</f>
        <v>美國</v>
      </c>
      <c r="D304" s="26">
        <f ca="1">IFERROR(__xludf.DUMMYFUNCTION("""COMPUTED_VALUE"""),1)</f>
        <v>1</v>
      </c>
      <c r="E304" s="26">
        <f ca="1">IFERROR(__xludf.DUMMYFUNCTION("""COMPUTED_VALUE"""),3)</f>
        <v>3</v>
      </c>
      <c r="F304" s="28" t="str">
        <f ca="1">IFERROR(__xludf.DUMMYFUNCTION("""COMPUTED_VALUE"""),"美金 $75")</f>
        <v>美金 $75</v>
      </c>
      <c r="G304" s="26" t="str">
        <f ca="1">IFERROR(__xludf.DUMMYFUNCTION("""COMPUTED_VALUE"""),"")</f>
        <v/>
      </c>
      <c r="H304" s="26" t="str">
        <f ca="1">IFERROR(__xludf.DUMMYFUNCTION("""COMPUTED_VALUE"""),"")</f>
        <v/>
      </c>
      <c r="I304" s="26" t="str">
        <f ca="1">IFERROR(__xludf.DUMMYFUNCTION("""COMPUTED_VALUE"""),"")</f>
        <v/>
      </c>
      <c r="J304" s="26" t="str">
        <f ca="1">IFERROR(__xludf.DUMMYFUNCTION("""COMPUTED_VALUE"""),"")</f>
        <v/>
      </c>
      <c r="K304" s="26" t="str">
        <f ca="1">IFERROR(__xludf.DUMMYFUNCTION("""COMPUTED_VALUE"""),"")</f>
        <v/>
      </c>
      <c r="L304" s="27" t="str">
        <f ca="1">IFERROR(__xludf.DUMMYFUNCTION("""COMPUTED_VALUE"""),"")</f>
        <v/>
      </c>
      <c r="M304" s="26">
        <f ca="1">IFERROR(__xludf.DUMMYFUNCTION("""COMPUTED_VALUE"""),1)</f>
        <v>1</v>
      </c>
      <c r="N304" s="26">
        <f ca="1">IFERROR(__xludf.DUMMYFUNCTION("""COMPUTED_VALUE"""),1)</f>
        <v>1</v>
      </c>
      <c r="O304" s="22" t="str">
        <f ca="1">IFERROR(__xludf.DUMMYFUNCTION("""COMPUTED_VALUE"""),"K")</f>
        <v>K</v>
      </c>
      <c r="P304" s="22"/>
      <c r="Q304" s="22"/>
      <c r="R304" s="22"/>
      <c r="S304" s="22"/>
      <c r="T304" s="22"/>
      <c r="U304" s="22"/>
      <c r="V304" s="22"/>
      <c r="W304" s="22"/>
      <c r="X304" s="22"/>
      <c r="Y304" s="22"/>
    </row>
    <row r="305" spans="1:25" ht="14.25">
      <c r="A305" s="21" t="str">
        <f ca="1">IFERROR(__xludf.DUMMYFUNCTION("""COMPUTED_VALUE"""),"陳秋茶")</f>
        <v>陳秋茶</v>
      </c>
      <c r="B305" s="22" t="str">
        <f ca="1">IFERROR(__xludf.DUMMYFUNCTION("""COMPUTED_VALUE"""),"書")</f>
        <v>書</v>
      </c>
      <c r="C305" s="22" t="str">
        <f ca="1">IFERROR(__xludf.DUMMYFUNCTION("""COMPUTED_VALUE"""),"美國")</f>
        <v>美國</v>
      </c>
      <c r="D305" s="22"/>
      <c r="E305" s="26" t="str">
        <f ca="1">IFERROR(__xludf.DUMMYFUNCTION("""COMPUTED_VALUE"""),"")</f>
        <v/>
      </c>
      <c r="F305" s="28" t="str">
        <f ca="1">IFERROR(__xludf.DUMMYFUNCTION("""COMPUTED_VALUE"""),"")</f>
        <v/>
      </c>
      <c r="G305" s="26" t="str">
        <f ca="1">IFERROR(__xludf.DUMMYFUNCTION("""COMPUTED_VALUE"""),"")</f>
        <v/>
      </c>
      <c r="H305" s="22"/>
      <c r="I305" s="22"/>
      <c r="J305" s="26">
        <f ca="1">IFERROR(__xludf.DUMMYFUNCTION("""COMPUTED_VALUE"""),0)</f>
        <v>0</v>
      </c>
      <c r="K305" s="26">
        <f ca="1">IFERROR(__xludf.DUMMYFUNCTION("""COMPUTED_VALUE"""),1)</f>
        <v>1</v>
      </c>
      <c r="L305" s="27" t="str">
        <f ca="1">IFERROR(__xludf.DUMMYFUNCTION("""COMPUTED_VALUE"""),"候補")</f>
        <v>候補</v>
      </c>
      <c r="M305" s="26" t="str">
        <f ca="1">IFERROR(__xludf.DUMMYFUNCTION("""COMPUTED_VALUE"""),"")</f>
        <v/>
      </c>
      <c r="N305" s="26" t="str">
        <f ca="1">IFERROR(__xludf.DUMMYFUNCTION("""COMPUTED_VALUE"""),"")</f>
        <v/>
      </c>
      <c r="O305" s="22" t="str">
        <f ca="1">IFERROR(__xludf.DUMMYFUNCTION("""COMPUTED_VALUE"""),"")</f>
        <v/>
      </c>
      <c r="P305" s="22"/>
      <c r="Q305" s="22"/>
      <c r="R305" s="22"/>
      <c r="S305" s="22"/>
      <c r="T305" s="22"/>
      <c r="U305" s="22"/>
      <c r="V305" s="22"/>
      <c r="W305" s="22"/>
      <c r="X305" s="22"/>
      <c r="Y305" s="22"/>
    </row>
    <row r="306" spans="1:25" ht="14.25">
      <c r="A306" s="21" t="str">
        <f ca="1">IFERROR(__xludf.DUMMYFUNCTION("""COMPUTED_VALUE"""),"魏麗娟")</f>
        <v>魏麗娟</v>
      </c>
      <c r="B306" s="22" t="str">
        <f ca="1">IFERROR(__xludf.DUMMYFUNCTION("""COMPUTED_VALUE"""),"書")</f>
        <v>書</v>
      </c>
      <c r="C306" s="22" t="str">
        <f ca="1">IFERROR(__xludf.DUMMYFUNCTION("""COMPUTED_VALUE"""),"台灣")</f>
        <v>台灣</v>
      </c>
      <c r="D306" s="26">
        <f ca="1">IFERROR(__xludf.DUMMYFUNCTION("""COMPUTED_VALUE"""),1)</f>
        <v>1</v>
      </c>
      <c r="E306" s="26">
        <f ca="1">IFERROR(__xludf.DUMMYFUNCTION("""COMPUTED_VALUE"""),16)</f>
        <v>16</v>
      </c>
      <c r="F306" s="28" t="str">
        <f ca="1">IFERROR(__xludf.DUMMYFUNCTION("""COMPUTED_VALUE"""),"台幣 $7680")</f>
        <v>台幣 $7680</v>
      </c>
      <c r="G306" s="26">
        <f ca="1">IFERROR(__xludf.DUMMYFUNCTION("""COMPUTED_VALUE"""),2)</f>
        <v>2</v>
      </c>
      <c r="H306" s="22"/>
      <c r="I306" s="22"/>
      <c r="J306" s="26">
        <f ca="1">IFERROR(__xludf.DUMMYFUNCTION("""COMPUTED_VALUE"""),0)</f>
        <v>0</v>
      </c>
      <c r="K306" s="26">
        <f ca="1">IFERROR(__xludf.DUMMYFUNCTION("""COMPUTED_VALUE"""),1)</f>
        <v>1</v>
      </c>
      <c r="L306" s="27" t="str">
        <f ca="1">IFERROR(__xludf.DUMMYFUNCTION("""COMPUTED_VALUE"""),"候補")</f>
        <v>候補</v>
      </c>
      <c r="M306" s="26" t="str">
        <f ca="1">IFERROR(__xludf.DUMMYFUNCTION("""COMPUTED_VALUE"""),"")</f>
        <v/>
      </c>
      <c r="N306" s="26" t="str">
        <f ca="1">IFERROR(__xludf.DUMMYFUNCTION("""COMPUTED_VALUE"""),"")</f>
        <v/>
      </c>
      <c r="O306" s="22" t="str">
        <f ca="1">IFERROR(__xludf.DUMMYFUNCTION("""COMPUTED_VALUE"""),"")</f>
        <v/>
      </c>
      <c r="P306" s="22"/>
      <c r="Q306" s="22"/>
      <c r="R306" s="22"/>
      <c r="S306" s="22"/>
      <c r="T306" s="22"/>
      <c r="U306" s="22"/>
      <c r="V306" s="22"/>
      <c r="W306" s="22"/>
      <c r="X306" s="22"/>
      <c r="Y306" s="22"/>
    </row>
    <row r="307" spans="1:25" ht="14.25">
      <c r="A307" s="21" t="str">
        <f ca="1">IFERROR(__xludf.DUMMYFUNCTION("""COMPUTED_VALUE"""),"龍立華")</f>
        <v>龍立華</v>
      </c>
      <c r="B307" s="22" t="str">
        <f ca="1">IFERROR(__xludf.DUMMYFUNCTION("""COMPUTED_VALUE"""),"書")</f>
        <v>書</v>
      </c>
      <c r="C307" s="22" t="str">
        <f ca="1">IFERROR(__xludf.DUMMYFUNCTION("""COMPUTED_VALUE"""),"美國")</f>
        <v>美國</v>
      </c>
      <c r="D307" s="26">
        <f ca="1">IFERROR(__xludf.DUMMYFUNCTION("""COMPUTED_VALUE"""),2)</f>
        <v>2</v>
      </c>
      <c r="E307" s="26" t="str">
        <f ca="1">IFERROR(__xludf.DUMMYFUNCTION("""COMPUTED_VALUE"""),"")</f>
        <v/>
      </c>
      <c r="F307" s="28" t="str">
        <f ca="1">IFERROR(__xludf.DUMMYFUNCTION("""COMPUTED_VALUE"""),"")</f>
        <v/>
      </c>
      <c r="G307" s="26">
        <f ca="1">IFERROR(__xludf.DUMMYFUNCTION("""COMPUTED_VALUE"""),2)</f>
        <v>2</v>
      </c>
      <c r="H307" s="26">
        <f ca="1">IFERROR(__xludf.DUMMYFUNCTION("""COMPUTED_VALUE"""),2)</f>
        <v>2</v>
      </c>
      <c r="I307" s="26" t="str">
        <f ca="1">IFERROR(__xludf.DUMMYFUNCTION("""COMPUTED_VALUE"""),"E")</f>
        <v>E</v>
      </c>
      <c r="J307" s="26">
        <f ca="1">IFERROR(__xludf.DUMMYFUNCTION("""COMPUTED_VALUE"""),2)</f>
        <v>2</v>
      </c>
      <c r="K307" s="26">
        <f ca="1">IFERROR(__xludf.DUMMYFUNCTION("""COMPUTED_VALUE"""),1)</f>
        <v>1</v>
      </c>
      <c r="L307" s="27">
        <f ca="1">IFERROR(__xludf.DUMMYFUNCTION("""COMPUTED_VALUE"""),45976)</f>
        <v>45976</v>
      </c>
      <c r="M307" s="26" t="str">
        <f ca="1">IFERROR(__xludf.DUMMYFUNCTION("""COMPUTED_VALUE"""),"")</f>
        <v/>
      </c>
      <c r="N307" s="26">
        <f ca="1">IFERROR(__xludf.DUMMYFUNCTION("""COMPUTED_VALUE"""),2)</f>
        <v>2</v>
      </c>
      <c r="O307" s="22" t="str">
        <f ca="1">IFERROR(__xludf.DUMMYFUNCTION("""COMPUTED_VALUE"""),"C")</f>
        <v>C</v>
      </c>
      <c r="P307" s="22"/>
      <c r="Q307" s="22"/>
      <c r="R307" s="22"/>
      <c r="S307" s="22"/>
      <c r="T307" s="22"/>
      <c r="U307" s="22"/>
      <c r="V307" s="22"/>
      <c r="W307" s="22"/>
      <c r="X307" s="22"/>
      <c r="Y307" s="22"/>
    </row>
    <row r="308" spans="1:25" ht="14.25">
      <c r="A308" s="21" t="str">
        <f ca="1">IFERROR(__xludf.DUMMYFUNCTION("""COMPUTED_VALUE"""),"劉向春")</f>
        <v>劉向春</v>
      </c>
      <c r="B308" s="22" t="str">
        <f ca="1">IFERROR(__xludf.DUMMYFUNCTION("""COMPUTED_VALUE"""),"慎")</f>
        <v>慎</v>
      </c>
      <c r="C308" s="22" t="str">
        <f ca="1">IFERROR(__xludf.DUMMYFUNCTION("""COMPUTED_VALUE"""),"台灣")</f>
        <v>台灣</v>
      </c>
      <c r="D308" s="26">
        <f ca="1">IFERROR(__xludf.DUMMYFUNCTION("""COMPUTED_VALUE"""),2)</f>
        <v>2</v>
      </c>
      <c r="E308" s="26" t="str">
        <f ca="1">IFERROR(__xludf.DUMMYFUNCTION("""COMPUTED_VALUE"""),"")</f>
        <v/>
      </c>
      <c r="F308" s="28" t="str">
        <f ca="1">IFERROR(__xludf.DUMMYFUNCTION("""COMPUTED_VALUE"""),"")</f>
        <v/>
      </c>
      <c r="G308" s="26" t="str">
        <f ca="1">IFERROR(__xludf.DUMMYFUNCTION("""COMPUTED_VALUE"""),"")</f>
        <v/>
      </c>
      <c r="H308" s="26" t="str">
        <f ca="1">IFERROR(__xludf.DUMMYFUNCTION("""COMPUTED_VALUE"""),"")</f>
        <v/>
      </c>
      <c r="I308" s="26" t="str">
        <f ca="1">IFERROR(__xludf.DUMMYFUNCTION("""COMPUTED_VALUE"""),"")</f>
        <v/>
      </c>
      <c r="J308" s="26" t="str">
        <f ca="1">IFERROR(__xludf.DUMMYFUNCTION("""COMPUTED_VALUE"""),"")</f>
        <v/>
      </c>
      <c r="K308" s="26" t="str">
        <f ca="1">IFERROR(__xludf.DUMMYFUNCTION("""COMPUTED_VALUE"""),"")</f>
        <v/>
      </c>
      <c r="L308" s="27" t="str">
        <f ca="1">IFERROR(__xludf.DUMMYFUNCTION("""COMPUTED_VALUE"""),"")</f>
        <v/>
      </c>
      <c r="M308" s="26" t="str">
        <f ca="1">IFERROR(__xludf.DUMMYFUNCTION("""COMPUTED_VALUE"""),"")</f>
        <v/>
      </c>
      <c r="N308" s="26">
        <f ca="1">IFERROR(__xludf.DUMMYFUNCTION("""COMPUTED_VALUE"""),2)</f>
        <v>2</v>
      </c>
      <c r="O308" s="22" t="str">
        <f ca="1">IFERROR(__xludf.DUMMYFUNCTION("""COMPUTED_VALUE"""),"C")</f>
        <v>C</v>
      </c>
      <c r="P308" s="22"/>
      <c r="Q308" s="22"/>
      <c r="R308" s="22"/>
      <c r="S308" s="22"/>
      <c r="T308" s="22"/>
      <c r="U308" s="22"/>
      <c r="V308" s="22"/>
      <c r="W308" s="22"/>
      <c r="X308" s="22"/>
      <c r="Y308" s="22"/>
    </row>
    <row r="309" spans="1:25" ht="14.25">
      <c r="A309" s="21" t="str">
        <f ca="1">IFERROR(__xludf.DUMMYFUNCTION("""COMPUTED_VALUE"""),"廖照美")</f>
        <v>廖照美</v>
      </c>
      <c r="B309" s="22" t="str">
        <f ca="1">IFERROR(__xludf.DUMMYFUNCTION("""COMPUTED_VALUE"""),"篤")</f>
        <v>篤</v>
      </c>
      <c r="C309" s="22" t="str">
        <f ca="1">IFERROR(__xludf.DUMMYFUNCTION("""COMPUTED_VALUE"""),"台灣")</f>
        <v>台灣</v>
      </c>
      <c r="D309" s="26">
        <f ca="1">IFERROR(__xludf.DUMMYFUNCTION("""COMPUTED_VALUE"""),1)</f>
        <v>1</v>
      </c>
      <c r="E309" s="26" t="str">
        <f ca="1">IFERROR(__xludf.DUMMYFUNCTION("""COMPUTED_VALUE"""),"")</f>
        <v/>
      </c>
      <c r="F309" s="28" t="str">
        <f ca="1">IFERROR(__xludf.DUMMYFUNCTION("""COMPUTED_VALUE"""),"")</f>
        <v/>
      </c>
      <c r="G309" s="26" t="str">
        <f ca="1">IFERROR(__xludf.DUMMYFUNCTION("""COMPUTED_VALUE"""),"")</f>
        <v/>
      </c>
      <c r="H309" s="26" t="str">
        <f ca="1">IFERROR(__xludf.DUMMYFUNCTION("""COMPUTED_VALUE"""),"")</f>
        <v/>
      </c>
      <c r="I309" s="26" t="str">
        <f ca="1">IFERROR(__xludf.DUMMYFUNCTION("""COMPUTED_VALUE"""),"")</f>
        <v/>
      </c>
      <c r="J309" s="26" t="str">
        <f ca="1">IFERROR(__xludf.DUMMYFUNCTION("""COMPUTED_VALUE"""),"")</f>
        <v/>
      </c>
      <c r="K309" s="26" t="str">
        <f ca="1">IFERROR(__xludf.DUMMYFUNCTION("""COMPUTED_VALUE"""),"")</f>
        <v/>
      </c>
      <c r="L309" s="27" t="str">
        <f ca="1">IFERROR(__xludf.DUMMYFUNCTION("""COMPUTED_VALUE"""),"")</f>
        <v/>
      </c>
      <c r="M309" s="26" t="str">
        <f ca="1">IFERROR(__xludf.DUMMYFUNCTION("""COMPUTED_VALUE"""),"")</f>
        <v/>
      </c>
      <c r="N309" s="26" t="str">
        <f ca="1">IFERROR(__xludf.DUMMYFUNCTION("""COMPUTED_VALUE"""),"")</f>
        <v/>
      </c>
      <c r="O309" s="22" t="str">
        <f ca="1">IFERROR(__xludf.DUMMYFUNCTION("""COMPUTED_VALUE"""),"")</f>
        <v/>
      </c>
      <c r="P309" s="22"/>
      <c r="Q309" s="22"/>
      <c r="R309" s="22"/>
      <c r="S309" s="22"/>
      <c r="T309" s="22"/>
      <c r="U309" s="22"/>
      <c r="V309" s="22"/>
      <c r="W309" s="22"/>
      <c r="X309" s="22"/>
      <c r="Y309" s="22"/>
    </row>
    <row r="310" spans="1:25" ht="14.25">
      <c r="A310" s="21" t="str">
        <f ca="1">IFERROR(__xludf.DUMMYFUNCTION("""COMPUTED_VALUE"""),"徐瑞媛")</f>
        <v>徐瑞媛</v>
      </c>
      <c r="B310" s="22" t="str">
        <f ca="1">IFERROR(__xludf.DUMMYFUNCTION("""COMPUTED_VALUE"""),"篤")</f>
        <v>篤</v>
      </c>
      <c r="C310" s="22" t="str">
        <f ca="1">IFERROR(__xludf.DUMMYFUNCTION("""COMPUTED_VALUE"""),"台灣")</f>
        <v>台灣</v>
      </c>
      <c r="D310" s="26">
        <f ca="1">IFERROR(__xludf.DUMMYFUNCTION("""COMPUTED_VALUE"""),1)</f>
        <v>1</v>
      </c>
      <c r="E310" s="26" t="str">
        <f ca="1">IFERROR(__xludf.DUMMYFUNCTION("""COMPUTED_VALUE"""),"")</f>
        <v/>
      </c>
      <c r="F310" s="28" t="str">
        <f ca="1">IFERROR(__xludf.DUMMYFUNCTION("""COMPUTED_VALUE"""),"")</f>
        <v/>
      </c>
      <c r="G310" s="26" t="str">
        <f ca="1">IFERROR(__xludf.DUMMYFUNCTION("""COMPUTED_VALUE"""),"")</f>
        <v/>
      </c>
      <c r="H310" s="26" t="str">
        <f ca="1">IFERROR(__xludf.DUMMYFUNCTION("""COMPUTED_VALUE"""),"")</f>
        <v/>
      </c>
      <c r="I310" s="26" t="str">
        <f ca="1">IFERROR(__xludf.DUMMYFUNCTION("""COMPUTED_VALUE"""),"")</f>
        <v/>
      </c>
      <c r="J310" s="26" t="str">
        <f ca="1">IFERROR(__xludf.DUMMYFUNCTION("""COMPUTED_VALUE"""),"")</f>
        <v/>
      </c>
      <c r="K310" s="26" t="str">
        <f ca="1">IFERROR(__xludf.DUMMYFUNCTION("""COMPUTED_VALUE"""),"")</f>
        <v/>
      </c>
      <c r="L310" s="27" t="str">
        <f ca="1">IFERROR(__xludf.DUMMYFUNCTION("""COMPUTED_VALUE"""),"")</f>
        <v/>
      </c>
      <c r="M310" s="26" t="str">
        <f ca="1">IFERROR(__xludf.DUMMYFUNCTION("""COMPUTED_VALUE"""),"")</f>
        <v/>
      </c>
      <c r="N310" s="26" t="str">
        <f ca="1">IFERROR(__xludf.DUMMYFUNCTION("""COMPUTED_VALUE"""),"")</f>
        <v/>
      </c>
      <c r="O310" s="22" t="str">
        <f ca="1">IFERROR(__xludf.DUMMYFUNCTION("""COMPUTED_VALUE"""),"")</f>
        <v/>
      </c>
      <c r="P310" s="22"/>
      <c r="Q310" s="22"/>
      <c r="R310" s="22"/>
      <c r="S310" s="22"/>
      <c r="T310" s="22"/>
      <c r="U310" s="22"/>
      <c r="V310" s="22"/>
      <c r="W310" s="22"/>
      <c r="X310" s="22"/>
      <c r="Y310" s="22"/>
    </row>
    <row r="311" spans="1:25" ht="14.25">
      <c r="A311" s="21" t="str">
        <f ca="1">IFERROR(__xludf.DUMMYFUNCTION("""COMPUTED_VALUE"""),"李菲菲")</f>
        <v>李菲菲</v>
      </c>
      <c r="B311" s="22" t="str">
        <f ca="1">IFERROR(__xludf.DUMMYFUNCTION("""COMPUTED_VALUE"""),"篤")</f>
        <v>篤</v>
      </c>
      <c r="C311" s="22" t="str">
        <f ca="1">IFERROR(__xludf.DUMMYFUNCTION("""COMPUTED_VALUE"""),"台灣")</f>
        <v>台灣</v>
      </c>
      <c r="D311" s="26">
        <f ca="1">IFERROR(__xludf.DUMMYFUNCTION("""COMPUTED_VALUE"""),1)</f>
        <v>1</v>
      </c>
      <c r="E311" s="26">
        <f ca="1">IFERROR(__xludf.DUMMYFUNCTION("""COMPUTED_VALUE"""),2)</f>
        <v>2</v>
      </c>
      <c r="F311" s="28" t="str">
        <f ca="1">IFERROR(__xludf.DUMMYFUNCTION("""COMPUTED_VALUE"""),"台幣 $1100")</f>
        <v>台幣 $1100</v>
      </c>
      <c r="G311" s="26" t="str">
        <f ca="1">IFERROR(__xludf.DUMMYFUNCTION("""COMPUTED_VALUE"""),"")</f>
        <v/>
      </c>
      <c r="H311" s="22"/>
      <c r="I311" s="22"/>
      <c r="J311" s="26">
        <f ca="1">IFERROR(__xludf.DUMMYFUNCTION("""COMPUTED_VALUE"""),0)</f>
        <v>0</v>
      </c>
      <c r="K311" s="26">
        <f ca="1">IFERROR(__xludf.DUMMYFUNCTION("""COMPUTED_VALUE"""),1)</f>
        <v>1</v>
      </c>
      <c r="L311" s="27">
        <f ca="1">IFERROR(__xludf.DUMMYFUNCTION("""COMPUTED_VALUE"""),45958)</f>
        <v>45958</v>
      </c>
      <c r="M311" s="26" t="str">
        <f ca="1">IFERROR(__xludf.DUMMYFUNCTION("""COMPUTED_VALUE"""),"")</f>
        <v/>
      </c>
      <c r="N311" s="26" t="str">
        <f ca="1">IFERROR(__xludf.DUMMYFUNCTION("""COMPUTED_VALUE"""),"")</f>
        <v/>
      </c>
      <c r="O311" s="22" t="str">
        <f ca="1">IFERROR(__xludf.DUMMYFUNCTION("""COMPUTED_VALUE"""),"")</f>
        <v/>
      </c>
      <c r="P311" s="22"/>
      <c r="Q311" s="22"/>
      <c r="R311" s="22"/>
      <c r="S311" s="22"/>
      <c r="T311" s="22"/>
      <c r="U311" s="22"/>
      <c r="V311" s="22"/>
      <c r="W311" s="22"/>
      <c r="X311" s="22"/>
      <c r="Y311" s="22"/>
    </row>
    <row r="312" spans="1:25" ht="14.25">
      <c r="A312" s="21" t="str">
        <f ca="1">IFERROR(__xludf.DUMMYFUNCTION("""COMPUTED_VALUE"""),"王淑芬")</f>
        <v>王淑芬</v>
      </c>
      <c r="B312" s="22" t="str">
        <f ca="1">IFERROR(__xludf.DUMMYFUNCTION("""COMPUTED_VALUE"""),"篤")</f>
        <v>篤</v>
      </c>
      <c r="C312" s="22" t="str">
        <f ca="1">IFERROR(__xludf.DUMMYFUNCTION("""COMPUTED_VALUE"""),"台灣")</f>
        <v>台灣</v>
      </c>
      <c r="D312" s="26">
        <f ca="1">IFERROR(__xludf.DUMMYFUNCTION("""COMPUTED_VALUE"""),1)</f>
        <v>1</v>
      </c>
      <c r="E312" s="26" t="str">
        <f ca="1">IFERROR(__xludf.DUMMYFUNCTION("""COMPUTED_VALUE"""),"")</f>
        <v/>
      </c>
      <c r="F312" s="28" t="str">
        <f ca="1">IFERROR(__xludf.DUMMYFUNCTION("""COMPUTED_VALUE"""),"")</f>
        <v/>
      </c>
      <c r="G312" s="26" t="str">
        <f ca="1">IFERROR(__xludf.DUMMYFUNCTION("""COMPUTED_VALUE"""),"")</f>
        <v/>
      </c>
      <c r="H312" s="26" t="str">
        <f ca="1">IFERROR(__xludf.DUMMYFUNCTION("""COMPUTED_VALUE"""),"")</f>
        <v/>
      </c>
      <c r="I312" s="26" t="str">
        <f ca="1">IFERROR(__xludf.DUMMYFUNCTION("""COMPUTED_VALUE"""),"")</f>
        <v/>
      </c>
      <c r="J312" s="26" t="str">
        <f ca="1">IFERROR(__xludf.DUMMYFUNCTION("""COMPUTED_VALUE"""),"")</f>
        <v/>
      </c>
      <c r="K312" s="26" t="str">
        <f ca="1">IFERROR(__xludf.DUMMYFUNCTION("""COMPUTED_VALUE"""),"")</f>
        <v/>
      </c>
      <c r="L312" s="27" t="str">
        <f ca="1">IFERROR(__xludf.DUMMYFUNCTION("""COMPUTED_VALUE"""),"")</f>
        <v/>
      </c>
      <c r="M312" s="26" t="str">
        <f ca="1">IFERROR(__xludf.DUMMYFUNCTION("""COMPUTED_VALUE"""),"")</f>
        <v/>
      </c>
      <c r="N312" s="26" t="str">
        <f ca="1">IFERROR(__xludf.DUMMYFUNCTION("""COMPUTED_VALUE"""),"")</f>
        <v/>
      </c>
      <c r="O312" s="22" t="str">
        <f ca="1">IFERROR(__xludf.DUMMYFUNCTION("""COMPUTED_VALUE"""),"")</f>
        <v/>
      </c>
      <c r="P312" s="22"/>
      <c r="Q312" s="22"/>
      <c r="R312" s="22"/>
      <c r="S312" s="22"/>
      <c r="T312" s="22"/>
      <c r="U312" s="22"/>
      <c r="V312" s="22"/>
      <c r="W312" s="22"/>
      <c r="X312" s="22"/>
      <c r="Y312" s="22"/>
    </row>
    <row r="313" spans="1:25" ht="14.25">
      <c r="A313" s="21" t="str">
        <f ca="1">IFERROR(__xludf.DUMMYFUNCTION("""COMPUTED_VALUE"""),"翁麗華")</f>
        <v>翁麗華</v>
      </c>
      <c r="B313" s="22" t="str">
        <f ca="1">IFERROR(__xludf.DUMMYFUNCTION("""COMPUTED_VALUE"""),"篤")</f>
        <v>篤</v>
      </c>
      <c r="C313" s="22" t="str">
        <f ca="1">IFERROR(__xludf.DUMMYFUNCTION("""COMPUTED_VALUE"""),"台灣")</f>
        <v>台灣</v>
      </c>
      <c r="D313" s="26">
        <f ca="1">IFERROR(__xludf.DUMMYFUNCTION("""COMPUTED_VALUE"""),1)</f>
        <v>1</v>
      </c>
      <c r="E313" s="26" t="str">
        <f ca="1">IFERROR(__xludf.DUMMYFUNCTION("""COMPUTED_VALUE"""),"")</f>
        <v/>
      </c>
      <c r="F313" s="28" t="str">
        <f ca="1">IFERROR(__xludf.DUMMYFUNCTION("""COMPUTED_VALUE"""),"")</f>
        <v/>
      </c>
      <c r="G313" s="26" t="str">
        <f ca="1">IFERROR(__xludf.DUMMYFUNCTION("""COMPUTED_VALUE"""),"")</f>
        <v/>
      </c>
      <c r="H313" s="26" t="str">
        <f ca="1">IFERROR(__xludf.DUMMYFUNCTION("""COMPUTED_VALUE"""),"")</f>
        <v/>
      </c>
      <c r="I313" s="26" t="str">
        <f ca="1">IFERROR(__xludf.DUMMYFUNCTION("""COMPUTED_VALUE"""),"")</f>
        <v/>
      </c>
      <c r="J313" s="26" t="str">
        <f ca="1">IFERROR(__xludf.DUMMYFUNCTION("""COMPUTED_VALUE"""),"")</f>
        <v/>
      </c>
      <c r="K313" s="26" t="str">
        <f ca="1">IFERROR(__xludf.DUMMYFUNCTION("""COMPUTED_VALUE"""),"")</f>
        <v/>
      </c>
      <c r="L313" s="27" t="str">
        <f ca="1">IFERROR(__xludf.DUMMYFUNCTION("""COMPUTED_VALUE"""),"")</f>
        <v/>
      </c>
      <c r="M313" s="26" t="str">
        <f ca="1">IFERROR(__xludf.DUMMYFUNCTION("""COMPUTED_VALUE"""),"")</f>
        <v/>
      </c>
      <c r="N313" s="26" t="str">
        <f ca="1">IFERROR(__xludf.DUMMYFUNCTION("""COMPUTED_VALUE"""),"")</f>
        <v/>
      </c>
      <c r="O313" s="22" t="str">
        <f ca="1">IFERROR(__xludf.DUMMYFUNCTION("""COMPUTED_VALUE"""),"")</f>
        <v/>
      </c>
      <c r="P313" s="22"/>
      <c r="Q313" s="22"/>
      <c r="R313" s="22"/>
      <c r="S313" s="22"/>
      <c r="T313" s="22"/>
      <c r="U313" s="22"/>
      <c r="V313" s="22"/>
      <c r="W313" s="22"/>
      <c r="X313" s="22"/>
      <c r="Y313" s="22"/>
    </row>
    <row r="314" spans="1:25" ht="14.25">
      <c r="A314" s="21" t="str">
        <f ca="1">IFERROR(__xludf.DUMMYFUNCTION("""COMPUTED_VALUE"""),"韓曉輝")</f>
        <v>韓曉輝</v>
      </c>
      <c r="B314" s="22" t="str">
        <f ca="1">IFERROR(__xludf.DUMMYFUNCTION("""COMPUTED_VALUE"""),"篤")</f>
        <v>篤</v>
      </c>
      <c r="C314" s="22" t="str">
        <f ca="1">IFERROR(__xludf.DUMMYFUNCTION("""COMPUTED_VALUE"""),"美國")</f>
        <v>美國</v>
      </c>
      <c r="D314" s="26">
        <f ca="1">IFERROR(__xludf.DUMMYFUNCTION("""COMPUTED_VALUE"""),1)</f>
        <v>1</v>
      </c>
      <c r="E314" s="26" t="str">
        <f ca="1">IFERROR(__xludf.DUMMYFUNCTION("""COMPUTED_VALUE"""),"")</f>
        <v/>
      </c>
      <c r="F314" s="28" t="str">
        <f ca="1">IFERROR(__xludf.DUMMYFUNCTION("""COMPUTED_VALUE"""),"")</f>
        <v/>
      </c>
      <c r="G314" s="26" t="str">
        <f ca="1">IFERROR(__xludf.DUMMYFUNCTION("""COMPUTED_VALUE"""),"")</f>
        <v/>
      </c>
      <c r="H314" s="26" t="str">
        <f ca="1">IFERROR(__xludf.DUMMYFUNCTION("""COMPUTED_VALUE"""),"")</f>
        <v/>
      </c>
      <c r="I314" s="26" t="str">
        <f ca="1">IFERROR(__xludf.DUMMYFUNCTION("""COMPUTED_VALUE"""),"")</f>
        <v/>
      </c>
      <c r="J314" s="26" t="str">
        <f ca="1">IFERROR(__xludf.DUMMYFUNCTION("""COMPUTED_VALUE"""),"")</f>
        <v/>
      </c>
      <c r="K314" s="26" t="str">
        <f ca="1">IFERROR(__xludf.DUMMYFUNCTION("""COMPUTED_VALUE"""),"")</f>
        <v/>
      </c>
      <c r="L314" s="27" t="str">
        <f ca="1">IFERROR(__xludf.DUMMYFUNCTION("""COMPUTED_VALUE"""),"")</f>
        <v/>
      </c>
      <c r="M314" s="26" t="str">
        <f ca="1">IFERROR(__xludf.DUMMYFUNCTION("""COMPUTED_VALUE"""),"")</f>
        <v/>
      </c>
      <c r="N314" s="26" t="str">
        <f ca="1">IFERROR(__xludf.DUMMYFUNCTION("""COMPUTED_VALUE"""),"")</f>
        <v/>
      </c>
      <c r="O314" s="22" t="str">
        <f ca="1">IFERROR(__xludf.DUMMYFUNCTION("""COMPUTED_VALUE"""),"")</f>
        <v/>
      </c>
      <c r="P314" s="22"/>
      <c r="Q314" s="22"/>
      <c r="R314" s="22"/>
      <c r="S314" s="22"/>
      <c r="T314" s="22"/>
      <c r="U314" s="22"/>
      <c r="V314" s="22"/>
      <c r="W314" s="22"/>
      <c r="X314" s="22"/>
      <c r="Y314" s="22"/>
    </row>
    <row r="315" spans="1:25" ht="14.25">
      <c r="A315" s="21" t="str">
        <f ca="1">IFERROR(__xludf.DUMMYFUNCTION("""COMPUTED_VALUE"""),"顏琇莉")</f>
        <v>顏琇莉</v>
      </c>
      <c r="B315" s="22" t="str">
        <f ca="1">IFERROR(__xludf.DUMMYFUNCTION("""COMPUTED_VALUE"""),"篤")</f>
        <v>篤</v>
      </c>
      <c r="C315" s="22" t="str">
        <f ca="1">IFERROR(__xludf.DUMMYFUNCTION("""COMPUTED_VALUE"""),"美國")</f>
        <v>美國</v>
      </c>
      <c r="D315" s="26">
        <f ca="1">IFERROR(__xludf.DUMMYFUNCTION("""COMPUTED_VALUE"""),1)</f>
        <v>1</v>
      </c>
      <c r="E315" s="26" t="str">
        <f ca="1">IFERROR(__xludf.DUMMYFUNCTION("""COMPUTED_VALUE"""),"")</f>
        <v/>
      </c>
      <c r="F315" s="28" t="str">
        <f ca="1">IFERROR(__xludf.DUMMYFUNCTION("""COMPUTED_VALUE"""),"")</f>
        <v/>
      </c>
      <c r="G315" s="26" t="str">
        <f ca="1">IFERROR(__xludf.DUMMYFUNCTION("""COMPUTED_VALUE"""),"")</f>
        <v/>
      </c>
      <c r="H315" s="26" t="str">
        <f ca="1">IFERROR(__xludf.DUMMYFUNCTION("""COMPUTED_VALUE"""),"")</f>
        <v/>
      </c>
      <c r="I315" s="26" t="str">
        <f ca="1">IFERROR(__xludf.DUMMYFUNCTION("""COMPUTED_VALUE"""),"")</f>
        <v/>
      </c>
      <c r="J315" s="26" t="str">
        <f ca="1">IFERROR(__xludf.DUMMYFUNCTION("""COMPUTED_VALUE"""),"")</f>
        <v/>
      </c>
      <c r="K315" s="26" t="str">
        <f ca="1">IFERROR(__xludf.DUMMYFUNCTION("""COMPUTED_VALUE"""),"")</f>
        <v/>
      </c>
      <c r="L315" s="27" t="str">
        <f ca="1">IFERROR(__xludf.DUMMYFUNCTION("""COMPUTED_VALUE"""),"")</f>
        <v/>
      </c>
      <c r="M315" s="26" t="str">
        <f ca="1">IFERROR(__xludf.DUMMYFUNCTION("""COMPUTED_VALUE"""),"")</f>
        <v/>
      </c>
      <c r="N315" s="26" t="str">
        <f ca="1">IFERROR(__xludf.DUMMYFUNCTION("""COMPUTED_VALUE"""),"")</f>
        <v/>
      </c>
      <c r="O315" s="22" t="str">
        <f ca="1">IFERROR(__xludf.DUMMYFUNCTION("""COMPUTED_VALUE"""),"")</f>
        <v/>
      </c>
      <c r="P315" s="22"/>
      <c r="Q315" s="22"/>
      <c r="R315" s="22"/>
      <c r="S315" s="22"/>
      <c r="T315" s="22"/>
      <c r="U315" s="22"/>
      <c r="V315" s="22"/>
      <c r="W315" s="22"/>
      <c r="X315" s="22"/>
      <c r="Y315" s="22"/>
    </row>
    <row r="316" spans="1:25" ht="14.25">
      <c r="A316" s="21" t="str">
        <f ca="1">IFERROR(__xludf.DUMMYFUNCTION("""COMPUTED_VALUE"""),"黃淑瓊")</f>
        <v>黃淑瓊</v>
      </c>
      <c r="B316" s="22" t="str">
        <f ca="1">IFERROR(__xludf.DUMMYFUNCTION("""COMPUTED_VALUE"""),"篤")</f>
        <v>篤</v>
      </c>
      <c r="C316" s="22" t="str">
        <f ca="1">IFERROR(__xludf.DUMMYFUNCTION("""COMPUTED_VALUE"""),"台灣")</f>
        <v>台灣</v>
      </c>
      <c r="D316" s="26">
        <f ca="1">IFERROR(__xludf.DUMMYFUNCTION("""COMPUTED_VALUE"""),1)</f>
        <v>1</v>
      </c>
      <c r="E316" s="26" t="str">
        <f ca="1">IFERROR(__xludf.DUMMYFUNCTION("""COMPUTED_VALUE"""),"")</f>
        <v/>
      </c>
      <c r="F316" s="28" t="str">
        <f ca="1">IFERROR(__xludf.DUMMYFUNCTION("""COMPUTED_VALUE"""),"")</f>
        <v/>
      </c>
      <c r="G316" s="26" t="str">
        <f ca="1">IFERROR(__xludf.DUMMYFUNCTION("""COMPUTED_VALUE"""),"")</f>
        <v/>
      </c>
      <c r="H316" s="26" t="str">
        <f ca="1">IFERROR(__xludf.DUMMYFUNCTION("""COMPUTED_VALUE"""),"")</f>
        <v/>
      </c>
      <c r="I316" s="26" t="str">
        <f ca="1">IFERROR(__xludf.DUMMYFUNCTION("""COMPUTED_VALUE"""),"")</f>
        <v/>
      </c>
      <c r="J316" s="26" t="str">
        <f ca="1">IFERROR(__xludf.DUMMYFUNCTION("""COMPUTED_VALUE"""),"")</f>
        <v/>
      </c>
      <c r="K316" s="26" t="str">
        <f ca="1">IFERROR(__xludf.DUMMYFUNCTION("""COMPUTED_VALUE"""),"")</f>
        <v/>
      </c>
      <c r="L316" s="27" t="str">
        <f ca="1">IFERROR(__xludf.DUMMYFUNCTION("""COMPUTED_VALUE"""),"")</f>
        <v/>
      </c>
      <c r="M316" s="26" t="str">
        <f ca="1">IFERROR(__xludf.DUMMYFUNCTION("""COMPUTED_VALUE"""),"")</f>
        <v/>
      </c>
      <c r="N316" s="26" t="str">
        <f ca="1">IFERROR(__xludf.DUMMYFUNCTION("""COMPUTED_VALUE"""),"")</f>
        <v/>
      </c>
      <c r="O316" s="22" t="str">
        <f ca="1">IFERROR(__xludf.DUMMYFUNCTION("""COMPUTED_VALUE"""),"")</f>
        <v/>
      </c>
      <c r="P316" s="22"/>
      <c r="Q316" s="22"/>
      <c r="R316" s="22"/>
      <c r="S316" s="22"/>
      <c r="T316" s="22"/>
      <c r="U316" s="22"/>
      <c r="V316" s="22"/>
      <c r="W316" s="22"/>
      <c r="X316" s="22"/>
      <c r="Y316" s="22"/>
    </row>
    <row r="317" spans="1:25" ht="14.25">
      <c r="A317" s="21" t="str">
        <f ca="1">IFERROR(__xludf.DUMMYFUNCTION("""COMPUTED_VALUE"""),"黃麗玉")</f>
        <v>黃麗玉</v>
      </c>
      <c r="B317" s="22" t="str">
        <f ca="1">IFERROR(__xludf.DUMMYFUNCTION("""COMPUTED_VALUE"""),"篤")</f>
        <v>篤</v>
      </c>
      <c r="C317" s="22" t="str">
        <f ca="1">IFERROR(__xludf.DUMMYFUNCTION("""COMPUTED_VALUE"""),"台灣")</f>
        <v>台灣</v>
      </c>
      <c r="D317" s="26">
        <f ca="1">IFERROR(__xludf.DUMMYFUNCTION("""COMPUTED_VALUE"""),1)</f>
        <v>1</v>
      </c>
      <c r="E317" s="26" t="str">
        <f ca="1">IFERROR(__xludf.DUMMYFUNCTION("""COMPUTED_VALUE"""),"")</f>
        <v/>
      </c>
      <c r="F317" s="28" t="str">
        <f ca="1">IFERROR(__xludf.DUMMYFUNCTION("""COMPUTED_VALUE"""),"")</f>
        <v/>
      </c>
      <c r="G317" s="26" t="str">
        <f ca="1">IFERROR(__xludf.DUMMYFUNCTION("""COMPUTED_VALUE"""),"")</f>
        <v/>
      </c>
      <c r="H317" s="26" t="str">
        <f ca="1">IFERROR(__xludf.DUMMYFUNCTION("""COMPUTED_VALUE"""),"")</f>
        <v/>
      </c>
      <c r="I317" s="26" t="str">
        <f ca="1">IFERROR(__xludf.DUMMYFUNCTION("""COMPUTED_VALUE"""),"")</f>
        <v/>
      </c>
      <c r="J317" s="26" t="str">
        <f ca="1">IFERROR(__xludf.DUMMYFUNCTION("""COMPUTED_VALUE"""),"")</f>
        <v/>
      </c>
      <c r="K317" s="26" t="str">
        <f ca="1">IFERROR(__xludf.DUMMYFUNCTION("""COMPUTED_VALUE"""),"")</f>
        <v/>
      </c>
      <c r="L317" s="27" t="str">
        <f ca="1">IFERROR(__xludf.DUMMYFUNCTION("""COMPUTED_VALUE"""),"")</f>
        <v/>
      </c>
      <c r="M317" s="26" t="str">
        <f ca="1">IFERROR(__xludf.DUMMYFUNCTION("""COMPUTED_VALUE"""),"")</f>
        <v/>
      </c>
      <c r="N317" s="26" t="str">
        <f ca="1">IFERROR(__xludf.DUMMYFUNCTION("""COMPUTED_VALUE"""),"")</f>
        <v/>
      </c>
      <c r="O317" s="22" t="str">
        <f ca="1">IFERROR(__xludf.DUMMYFUNCTION("""COMPUTED_VALUE"""),"")</f>
        <v/>
      </c>
      <c r="P317" s="22"/>
      <c r="Q317" s="22"/>
      <c r="R317" s="22"/>
      <c r="S317" s="22"/>
      <c r="T317" s="22"/>
      <c r="U317" s="22"/>
      <c r="V317" s="22"/>
      <c r="W317" s="22"/>
      <c r="X317" s="22"/>
      <c r="Y317" s="22"/>
    </row>
    <row r="318" spans="1:25" ht="14.25">
      <c r="A318" s="21" t="str">
        <f ca="1">IFERROR(__xludf.DUMMYFUNCTION("""COMPUTED_VALUE"""),"張家寧")</f>
        <v>張家寧</v>
      </c>
      <c r="B318" s="22" t="str">
        <f ca="1">IFERROR(__xludf.DUMMYFUNCTION("""COMPUTED_VALUE"""),"行")</f>
        <v>行</v>
      </c>
      <c r="C318" s="22" t="str">
        <f ca="1">IFERROR(__xludf.DUMMYFUNCTION("""COMPUTED_VALUE"""),"美國")</f>
        <v>美國</v>
      </c>
      <c r="D318" s="26">
        <f ca="1">IFERROR(__xludf.DUMMYFUNCTION("""COMPUTED_VALUE"""),1)</f>
        <v>1</v>
      </c>
      <c r="E318" s="26" t="str">
        <f ca="1">IFERROR(__xludf.DUMMYFUNCTION("""COMPUTED_VALUE"""),"")</f>
        <v/>
      </c>
      <c r="F318" s="28" t="str">
        <f ca="1">IFERROR(__xludf.DUMMYFUNCTION("""COMPUTED_VALUE"""),"")</f>
        <v/>
      </c>
      <c r="G318" s="26" t="str">
        <f ca="1">IFERROR(__xludf.DUMMYFUNCTION("""COMPUTED_VALUE"""),"")</f>
        <v/>
      </c>
      <c r="H318" s="26" t="str">
        <f ca="1">IFERROR(__xludf.DUMMYFUNCTION("""COMPUTED_VALUE"""),"")</f>
        <v/>
      </c>
      <c r="I318" s="26" t="str">
        <f ca="1">IFERROR(__xludf.DUMMYFUNCTION("""COMPUTED_VALUE"""),"")</f>
        <v/>
      </c>
      <c r="J318" s="26" t="str">
        <f ca="1">IFERROR(__xludf.DUMMYFUNCTION("""COMPUTED_VALUE"""),"")</f>
        <v/>
      </c>
      <c r="K318" s="26" t="str">
        <f ca="1">IFERROR(__xludf.DUMMYFUNCTION("""COMPUTED_VALUE"""),"")</f>
        <v/>
      </c>
      <c r="L318" s="27" t="str">
        <f ca="1">IFERROR(__xludf.DUMMYFUNCTION("""COMPUTED_VALUE"""),"")</f>
        <v/>
      </c>
      <c r="M318" s="26" t="str">
        <f ca="1">IFERROR(__xludf.DUMMYFUNCTION("""COMPUTED_VALUE"""),"")</f>
        <v/>
      </c>
      <c r="N318" s="26" t="str">
        <f ca="1">IFERROR(__xludf.DUMMYFUNCTION("""COMPUTED_VALUE"""),"")</f>
        <v/>
      </c>
      <c r="O318" s="22" t="str">
        <f ca="1">IFERROR(__xludf.DUMMYFUNCTION("""COMPUTED_VALUE"""),"")</f>
        <v/>
      </c>
      <c r="P318" s="22"/>
      <c r="Q318" s="22"/>
      <c r="R318" s="22"/>
      <c r="S318" s="22"/>
      <c r="T318" s="22"/>
      <c r="U318" s="22"/>
      <c r="V318" s="22"/>
      <c r="W318" s="22"/>
      <c r="X318" s="22"/>
      <c r="Y318" s="22"/>
    </row>
    <row r="319" spans="1:25" ht="14.25">
      <c r="A319" s="21" t="str">
        <f ca="1">IFERROR(__xludf.DUMMYFUNCTION("""COMPUTED_VALUE"""),"李斯美")</f>
        <v>李斯美</v>
      </c>
      <c r="B319" s="22" t="str">
        <f ca="1">IFERROR(__xludf.DUMMYFUNCTION("""COMPUTED_VALUE"""),"行")</f>
        <v>行</v>
      </c>
      <c r="C319" s="22" t="str">
        <f ca="1">IFERROR(__xludf.DUMMYFUNCTION("""COMPUTED_VALUE"""),"美國")</f>
        <v>美國</v>
      </c>
      <c r="D319" s="26">
        <f ca="1">IFERROR(__xludf.DUMMYFUNCTION("""COMPUTED_VALUE"""),1)</f>
        <v>1</v>
      </c>
      <c r="E319" s="26" t="str">
        <f ca="1">IFERROR(__xludf.DUMMYFUNCTION("""COMPUTED_VALUE"""),"")</f>
        <v/>
      </c>
      <c r="F319" s="28" t="str">
        <f ca="1">IFERROR(__xludf.DUMMYFUNCTION("""COMPUTED_VALUE"""),"")</f>
        <v/>
      </c>
      <c r="G319" s="26" t="str">
        <f ca="1">IFERROR(__xludf.DUMMYFUNCTION("""COMPUTED_VALUE"""),"")</f>
        <v/>
      </c>
      <c r="H319" s="26" t="str">
        <f ca="1">IFERROR(__xludf.DUMMYFUNCTION("""COMPUTED_VALUE"""),"")</f>
        <v/>
      </c>
      <c r="I319" s="26" t="str">
        <f ca="1">IFERROR(__xludf.DUMMYFUNCTION("""COMPUTED_VALUE"""),"")</f>
        <v/>
      </c>
      <c r="J319" s="26" t="str">
        <f ca="1">IFERROR(__xludf.DUMMYFUNCTION("""COMPUTED_VALUE"""),"")</f>
        <v/>
      </c>
      <c r="K319" s="26" t="str">
        <f ca="1">IFERROR(__xludf.DUMMYFUNCTION("""COMPUTED_VALUE"""),"")</f>
        <v/>
      </c>
      <c r="L319" s="27" t="str">
        <f ca="1">IFERROR(__xludf.DUMMYFUNCTION("""COMPUTED_VALUE"""),"")</f>
        <v/>
      </c>
      <c r="M319" s="26" t="str">
        <f ca="1">IFERROR(__xludf.DUMMYFUNCTION("""COMPUTED_VALUE"""),"")</f>
        <v/>
      </c>
      <c r="N319" s="26" t="str">
        <f ca="1">IFERROR(__xludf.DUMMYFUNCTION("""COMPUTED_VALUE"""),"")</f>
        <v/>
      </c>
      <c r="O319" s="22" t="str">
        <f ca="1">IFERROR(__xludf.DUMMYFUNCTION("""COMPUTED_VALUE"""),"")</f>
        <v/>
      </c>
      <c r="P319" s="22"/>
      <c r="Q319" s="22"/>
      <c r="R319" s="22"/>
      <c r="S319" s="22"/>
      <c r="T319" s="22"/>
      <c r="U319" s="22"/>
      <c r="V319" s="22"/>
      <c r="W319" s="22"/>
      <c r="X319" s="22"/>
      <c r="Y319" s="22"/>
    </row>
    <row r="320" spans="1:25" ht="14.25">
      <c r="A320" s="21" t="str">
        <f ca="1">IFERROR(__xludf.DUMMYFUNCTION("""COMPUTED_VALUE"""),"何廷芳")</f>
        <v>何廷芳</v>
      </c>
      <c r="B320" s="22" t="str">
        <f ca="1">IFERROR(__xludf.DUMMYFUNCTION("""COMPUTED_VALUE"""),"寧")</f>
        <v>寧</v>
      </c>
      <c r="C320" s="22" t="str">
        <f ca="1">IFERROR(__xludf.DUMMYFUNCTION("""COMPUTED_VALUE"""),"台灣")</f>
        <v>台灣</v>
      </c>
      <c r="D320" s="26">
        <f ca="1">IFERROR(__xludf.DUMMYFUNCTION("""COMPUTED_VALUE"""),1)</f>
        <v>1</v>
      </c>
      <c r="E320" s="26" t="str">
        <f ca="1">IFERROR(__xludf.DUMMYFUNCTION("""COMPUTED_VALUE"""),"")</f>
        <v/>
      </c>
      <c r="F320" s="28" t="str">
        <f ca="1">IFERROR(__xludf.DUMMYFUNCTION("""COMPUTED_VALUE"""),"")</f>
        <v/>
      </c>
      <c r="G320" s="26" t="str">
        <f ca="1">IFERROR(__xludf.DUMMYFUNCTION("""COMPUTED_VALUE"""),"")</f>
        <v/>
      </c>
      <c r="H320" s="26" t="str">
        <f ca="1">IFERROR(__xludf.DUMMYFUNCTION("""COMPUTED_VALUE"""),"")</f>
        <v/>
      </c>
      <c r="I320" s="26" t="str">
        <f ca="1">IFERROR(__xludf.DUMMYFUNCTION("""COMPUTED_VALUE"""),"")</f>
        <v/>
      </c>
      <c r="J320" s="26" t="str">
        <f ca="1">IFERROR(__xludf.DUMMYFUNCTION("""COMPUTED_VALUE"""),"")</f>
        <v/>
      </c>
      <c r="K320" s="26" t="str">
        <f ca="1">IFERROR(__xludf.DUMMYFUNCTION("""COMPUTED_VALUE"""),"")</f>
        <v/>
      </c>
      <c r="L320" s="27" t="str">
        <f ca="1">IFERROR(__xludf.DUMMYFUNCTION("""COMPUTED_VALUE"""),"")</f>
        <v/>
      </c>
      <c r="M320" s="26" t="str">
        <f ca="1">IFERROR(__xludf.DUMMYFUNCTION("""COMPUTED_VALUE"""),"")</f>
        <v/>
      </c>
      <c r="N320" s="26" t="str">
        <f ca="1">IFERROR(__xludf.DUMMYFUNCTION("""COMPUTED_VALUE"""),"")</f>
        <v/>
      </c>
      <c r="O320" s="22" t="str">
        <f ca="1">IFERROR(__xludf.DUMMYFUNCTION("""COMPUTED_VALUE"""),"")</f>
        <v/>
      </c>
      <c r="P320" s="22"/>
      <c r="Q320" s="22"/>
      <c r="R320" s="22"/>
      <c r="S320" s="22"/>
      <c r="T320" s="22"/>
      <c r="U320" s="22"/>
      <c r="V320" s="22"/>
      <c r="W320" s="22"/>
      <c r="X320" s="22"/>
      <c r="Y320" s="22"/>
    </row>
    <row r="321" spans="1:25" ht="14.25">
      <c r="A321" s="21" t="str">
        <f ca="1">IFERROR(__xludf.DUMMYFUNCTION("""COMPUTED_VALUE"""),"孫一得")</f>
        <v>孫一得</v>
      </c>
      <c r="B321" s="22" t="str">
        <f ca="1">IFERROR(__xludf.DUMMYFUNCTION("""COMPUTED_VALUE"""),"寧")</f>
        <v>寧</v>
      </c>
      <c r="C321" s="22" t="str">
        <f ca="1">IFERROR(__xludf.DUMMYFUNCTION("""COMPUTED_VALUE"""),"台灣")</f>
        <v>台灣</v>
      </c>
      <c r="D321" s="26">
        <f ca="1">IFERROR(__xludf.DUMMYFUNCTION("""COMPUTED_VALUE"""),1)</f>
        <v>1</v>
      </c>
      <c r="E321" s="26">
        <f ca="1">IFERROR(__xludf.DUMMYFUNCTION("""COMPUTED_VALUE"""),2)</f>
        <v>2</v>
      </c>
      <c r="F321" s="28" t="str">
        <f ca="1">IFERROR(__xludf.DUMMYFUNCTION("""COMPUTED_VALUE"""),"台幣 $1600")</f>
        <v>台幣 $1600</v>
      </c>
      <c r="G321" s="26" t="str">
        <f ca="1">IFERROR(__xludf.DUMMYFUNCTION("""COMPUTED_VALUE"""),"")</f>
        <v/>
      </c>
      <c r="H321" s="26" t="str">
        <f ca="1">IFERROR(__xludf.DUMMYFUNCTION("""COMPUTED_VALUE"""),"")</f>
        <v/>
      </c>
      <c r="I321" s="26" t="str">
        <f ca="1">IFERROR(__xludf.DUMMYFUNCTION("""COMPUTED_VALUE"""),"")</f>
        <v/>
      </c>
      <c r="J321" s="26" t="str">
        <f ca="1">IFERROR(__xludf.DUMMYFUNCTION("""COMPUTED_VALUE"""),"")</f>
        <v/>
      </c>
      <c r="K321" s="26" t="str">
        <f ca="1">IFERROR(__xludf.DUMMYFUNCTION("""COMPUTED_VALUE"""),"")</f>
        <v/>
      </c>
      <c r="L321" s="27" t="str">
        <f ca="1">IFERROR(__xludf.DUMMYFUNCTION("""COMPUTED_VALUE"""),"")</f>
        <v/>
      </c>
      <c r="M321" s="26" t="str">
        <f ca="1">IFERROR(__xludf.DUMMYFUNCTION("""COMPUTED_VALUE"""),"")</f>
        <v/>
      </c>
      <c r="N321" s="26" t="str">
        <f ca="1">IFERROR(__xludf.DUMMYFUNCTION("""COMPUTED_VALUE"""),"")</f>
        <v/>
      </c>
      <c r="O321" s="22" t="str">
        <f ca="1">IFERROR(__xludf.DUMMYFUNCTION("""COMPUTED_VALUE"""),"")</f>
        <v/>
      </c>
      <c r="P321" s="22"/>
      <c r="Q321" s="22"/>
      <c r="R321" s="22"/>
      <c r="S321" s="22"/>
      <c r="T321" s="22"/>
      <c r="U321" s="22"/>
      <c r="V321" s="22"/>
      <c r="W321" s="22"/>
      <c r="X321" s="22"/>
      <c r="Y321" s="22"/>
    </row>
    <row r="322" spans="1:25" ht="14.25">
      <c r="A322" s="21" t="str">
        <f ca="1">IFERROR(__xludf.DUMMYFUNCTION("""COMPUTED_VALUE"""),"白文麗")</f>
        <v>白文麗</v>
      </c>
      <c r="B322" s="22" t="str">
        <f ca="1">IFERROR(__xludf.DUMMYFUNCTION("""COMPUTED_VALUE"""),"寧")</f>
        <v>寧</v>
      </c>
      <c r="C322" s="22" t="str">
        <f ca="1">IFERROR(__xludf.DUMMYFUNCTION("""COMPUTED_VALUE"""),"台灣")</f>
        <v>台灣</v>
      </c>
      <c r="D322" s="26">
        <f ca="1">IFERROR(__xludf.DUMMYFUNCTION("""COMPUTED_VALUE"""),1)</f>
        <v>1</v>
      </c>
      <c r="E322" s="26" t="str">
        <f ca="1">IFERROR(__xludf.DUMMYFUNCTION("""COMPUTED_VALUE"""),"")</f>
        <v/>
      </c>
      <c r="F322" s="28" t="str">
        <f ca="1">IFERROR(__xludf.DUMMYFUNCTION("""COMPUTED_VALUE"""),"")</f>
        <v/>
      </c>
      <c r="G322" s="26" t="str">
        <f ca="1">IFERROR(__xludf.DUMMYFUNCTION("""COMPUTED_VALUE"""),"")</f>
        <v/>
      </c>
      <c r="H322" s="26" t="str">
        <f ca="1">IFERROR(__xludf.DUMMYFUNCTION("""COMPUTED_VALUE"""),"")</f>
        <v/>
      </c>
      <c r="I322" s="26" t="str">
        <f ca="1">IFERROR(__xludf.DUMMYFUNCTION("""COMPUTED_VALUE"""),"")</f>
        <v/>
      </c>
      <c r="J322" s="26" t="str">
        <f ca="1">IFERROR(__xludf.DUMMYFUNCTION("""COMPUTED_VALUE"""),"")</f>
        <v/>
      </c>
      <c r="K322" s="26" t="str">
        <f ca="1">IFERROR(__xludf.DUMMYFUNCTION("""COMPUTED_VALUE"""),"")</f>
        <v/>
      </c>
      <c r="L322" s="27" t="str">
        <f ca="1">IFERROR(__xludf.DUMMYFUNCTION("""COMPUTED_VALUE"""),"")</f>
        <v/>
      </c>
      <c r="M322" s="26" t="str">
        <f ca="1">IFERROR(__xludf.DUMMYFUNCTION("""COMPUTED_VALUE"""),"")</f>
        <v/>
      </c>
      <c r="N322" s="26" t="str">
        <f ca="1">IFERROR(__xludf.DUMMYFUNCTION("""COMPUTED_VALUE"""),"")</f>
        <v/>
      </c>
      <c r="O322" s="22" t="str">
        <f ca="1">IFERROR(__xludf.DUMMYFUNCTION("""COMPUTED_VALUE"""),"")</f>
        <v/>
      </c>
      <c r="P322" s="22"/>
      <c r="Q322" s="22"/>
      <c r="R322" s="22"/>
      <c r="S322" s="22"/>
      <c r="T322" s="22"/>
      <c r="U322" s="22"/>
      <c r="V322" s="22"/>
      <c r="W322" s="22"/>
      <c r="X322" s="22"/>
      <c r="Y322" s="22"/>
    </row>
    <row r="323" spans="1:25" ht="14.25">
      <c r="A323" s="21" t="str">
        <f ca="1">IFERROR(__xludf.DUMMYFUNCTION("""COMPUTED_VALUE"""),"于恩天")</f>
        <v>于恩天</v>
      </c>
      <c r="B323" s="22" t="str">
        <f ca="1">IFERROR(__xludf.DUMMYFUNCTION("""COMPUTED_VALUE"""),"親友")</f>
        <v>親友</v>
      </c>
      <c r="C323" s="22" t="str">
        <f ca="1">IFERROR(__xludf.DUMMYFUNCTION("""COMPUTED_VALUE"""),"美國")</f>
        <v>美國</v>
      </c>
      <c r="D323" s="26" t="str">
        <f ca="1">IFERROR(__xludf.DUMMYFUNCTION("""COMPUTED_VALUE"""),"")</f>
        <v/>
      </c>
      <c r="E323" s="26" t="str">
        <f ca="1">IFERROR(__xludf.DUMMYFUNCTION("""COMPUTED_VALUE"""),"")</f>
        <v/>
      </c>
      <c r="F323" s="28" t="str">
        <f ca="1">IFERROR(__xludf.DUMMYFUNCTION("""COMPUTED_VALUE"""),"")</f>
        <v/>
      </c>
      <c r="G323" s="26" t="str">
        <f ca="1">IFERROR(__xludf.DUMMYFUNCTION("""COMPUTED_VALUE"""),"")</f>
        <v/>
      </c>
      <c r="H323" s="26" t="str">
        <f ca="1">IFERROR(__xludf.DUMMYFUNCTION("""COMPUTED_VALUE"""),"")</f>
        <v/>
      </c>
      <c r="I323" s="26" t="str">
        <f ca="1">IFERROR(__xludf.DUMMYFUNCTION("""COMPUTED_VALUE"""),"")</f>
        <v/>
      </c>
      <c r="J323" s="26" t="str">
        <f ca="1">IFERROR(__xludf.DUMMYFUNCTION("""COMPUTED_VALUE"""),"")</f>
        <v/>
      </c>
      <c r="K323" s="26" t="str">
        <f ca="1">IFERROR(__xludf.DUMMYFUNCTION("""COMPUTED_VALUE"""),"")</f>
        <v/>
      </c>
      <c r="L323" s="27" t="str">
        <f ca="1">IFERROR(__xludf.DUMMYFUNCTION("""COMPUTED_VALUE"""),"")</f>
        <v/>
      </c>
      <c r="M323" s="26" t="str">
        <f ca="1">IFERROR(__xludf.DUMMYFUNCTION("""COMPUTED_VALUE"""),"")</f>
        <v/>
      </c>
      <c r="N323" s="26">
        <f ca="1">IFERROR(__xludf.DUMMYFUNCTION("""COMPUTED_VALUE"""),1)</f>
        <v>1</v>
      </c>
      <c r="O323" s="22" t="str">
        <f ca="1">IFERROR(__xludf.DUMMYFUNCTION("""COMPUTED_VALUE"""),"K")</f>
        <v>K</v>
      </c>
      <c r="P323" s="22"/>
      <c r="Q323" s="22"/>
      <c r="R323" s="22"/>
      <c r="S323" s="22"/>
      <c r="T323" s="22"/>
      <c r="U323" s="22"/>
      <c r="V323" s="22"/>
      <c r="W323" s="22"/>
      <c r="X323" s="22"/>
      <c r="Y323" s="22"/>
    </row>
    <row r="324" spans="1:25" ht="14.25">
      <c r="A324" s="21" t="str">
        <f ca="1">IFERROR(__xludf.DUMMYFUNCTION("""COMPUTED_VALUE"""),"于艾安")</f>
        <v>于艾安</v>
      </c>
      <c r="B324" s="22" t="str">
        <f ca="1">IFERROR(__xludf.DUMMYFUNCTION("""COMPUTED_VALUE"""),"親友")</f>
        <v>親友</v>
      </c>
      <c r="C324" s="22" t="str">
        <f ca="1">IFERROR(__xludf.DUMMYFUNCTION("""COMPUTED_VALUE"""),"美國")</f>
        <v>美國</v>
      </c>
      <c r="D324" s="26" t="str">
        <f ca="1">IFERROR(__xludf.DUMMYFUNCTION("""COMPUTED_VALUE"""),"")</f>
        <v/>
      </c>
      <c r="E324" s="26" t="str">
        <f ca="1">IFERROR(__xludf.DUMMYFUNCTION("""COMPUTED_VALUE"""),"")</f>
        <v/>
      </c>
      <c r="F324" s="28" t="str">
        <f ca="1">IFERROR(__xludf.DUMMYFUNCTION("""COMPUTED_VALUE"""),"")</f>
        <v/>
      </c>
      <c r="G324" s="26" t="str">
        <f ca="1">IFERROR(__xludf.DUMMYFUNCTION("""COMPUTED_VALUE"""),"")</f>
        <v/>
      </c>
      <c r="H324" s="26" t="str">
        <f ca="1">IFERROR(__xludf.DUMMYFUNCTION("""COMPUTED_VALUE"""),"")</f>
        <v/>
      </c>
      <c r="I324" s="26" t="str">
        <f ca="1">IFERROR(__xludf.DUMMYFUNCTION("""COMPUTED_VALUE"""),"")</f>
        <v/>
      </c>
      <c r="J324" s="26" t="str">
        <f ca="1">IFERROR(__xludf.DUMMYFUNCTION("""COMPUTED_VALUE"""),"")</f>
        <v/>
      </c>
      <c r="K324" s="26" t="str">
        <f ca="1">IFERROR(__xludf.DUMMYFUNCTION("""COMPUTED_VALUE"""),"")</f>
        <v/>
      </c>
      <c r="L324" s="27" t="str">
        <f ca="1">IFERROR(__xludf.DUMMYFUNCTION("""COMPUTED_VALUE"""),"")</f>
        <v/>
      </c>
      <c r="M324" s="26" t="str">
        <f ca="1">IFERROR(__xludf.DUMMYFUNCTION("""COMPUTED_VALUE"""),"")</f>
        <v/>
      </c>
      <c r="N324" s="26">
        <f ca="1">IFERROR(__xludf.DUMMYFUNCTION("""COMPUTED_VALUE"""),2)</f>
        <v>2</v>
      </c>
      <c r="O324" s="22" t="str">
        <f ca="1">IFERROR(__xludf.DUMMYFUNCTION("""COMPUTED_VALUE"""),"K")</f>
        <v>K</v>
      </c>
      <c r="P324" s="22"/>
      <c r="Q324" s="22"/>
      <c r="R324" s="22"/>
      <c r="S324" s="22"/>
      <c r="T324" s="22"/>
      <c r="U324" s="22"/>
      <c r="V324" s="22"/>
      <c r="W324" s="22"/>
      <c r="X324" s="22"/>
      <c r="Y324" s="22"/>
    </row>
    <row r="325" spans="1:25" ht="14.25">
      <c r="A325" s="21" t="str">
        <f ca="1">IFERROR(__xludf.DUMMYFUNCTION("""COMPUTED_VALUE"""),"歐陽翠華")</f>
        <v>歐陽翠華</v>
      </c>
      <c r="B325" s="22" t="str">
        <f ca="1">IFERROR(__xludf.DUMMYFUNCTION("""COMPUTED_VALUE"""),"親友")</f>
        <v>親友</v>
      </c>
      <c r="C325" s="22" t="str">
        <f ca="1">IFERROR(__xludf.DUMMYFUNCTION("""COMPUTED_VALUE"""),"台灣")</f>
        <v>台灣</v>
      </c>
      <c r="D325" s="26" t="str">
        <f ca="1">IFERROR(__xludf.DUMMYFUNCTION("""COMPUTED_VALUE"""),"")</f>
        <v/>
      </c>
      <c r="E325" s="26" t="str">
        <f ca="1">IFERROR(__xludf.DUMMYFUNCTION("""COMPUTED_VALUE"""),"")</f>
        <v/>
      </c>
      <c r="F325" s="28" t="str">
        <f ca="1">IFERROR(__xludf.DUMMYFUNCTION("""COMPUTED_VALUE"""),"")</f>
        <v/>
      </c>
      <c r="G325" s="26" t="str">
        <f ca="1">IFERROR(__xludf.DUMMYFUNCTION("""COMPUTED_VALUE"""),"")</f>
        <v/>
      </c>
      <c r="H325" s="26" t="str">
        <f ca="1">IFERROR(__xludf.DUMMYFUNCTION("""COMPUTED_VALUE"""),"")</f>
        <v/>
      </c>
      <c r="I325" s="26" t="str">
        <f ca="1">IFERROR(__xludf.DUMMYFUNCTION("""COMPUTED_VALUE"""),"")</f>
        <v/>
      </c>
      <c r="J325" s="26" t="str">
        <f ca="1">IFERROR(__xludf.DUMMYFUNCTION("""COMPUTED_VALUE"""),"")</f>
        <v/>
      </c>
      <c r="K325" s="26" t="str">
        <f ca="1">IFERROR(__xludf.DUMMYFUNCTION("""COMPUTED_VALUE"""),"")</f>
        <v/>
      </c>
      <c r="L325" s="27" t="str">
        <f ca="1">IFERROR(__xludf.DUMMYFUNCTION("""COMPUTED_VALUE"""),"")</f>
        <v/>
      </c>
      <c r="M325" s="26" t="str">
        <f ca="1">IFERROR(__xludf.DUMMYFUNCTION("""COMPUTED_VALUE"""),"")</f>
        <v/>
      </c>
      <c r="N325" s="26" t="str">
        <f ca="1">IFERROR(__xludf.DUMMYFUNCTION("""COMPUTED_VALUE"""),"")</f>
        <v/>
      </c>
      <c r="O325" s="22" t="str">
        <f ca="1">IFERROR(__xludf.DUMMYFUNCTION("""COMPUTED_VALUE"""),"")</f>
        <v/>
      </c>
      <c r="P325" s="22"/>
      <c r="Q325" s="22"/>
      <c r="R325" s="22"/>
      <c r="S325" s="22"/>
      <c r="T325" s="22"/>
      <c r="U325" s="22"/>
      <c r="V325" s="22"/>
      <c r="W325" s="22"/>
      <c r="X325" s="22"/>
      <c r="Y325" s="22"/>
    </row>
    <row r="326" spans="1:25" ht="14.25">
      <c r="A326" s="21" t="str">
        <f ca="1">IFERROR(__xludf.DUMMYFUNCTION("""COMPUTED_VALUE"""),"熊傳義")</f>
        <v>熊傳義</v>
      </c>
      <c r="B326" s="22" t="str">
        <f ca="1">IFERROR(__xludf.DUMMYFUNCTION("""COMPUTED_VALUE"""),"親友")</f>
        <v>親友</v>
      </c>
      <c r="C326" s="22" t="str">
        <f ca="1">IFERROR(__xludf.DUMMYFUNCTION("""COMPUTED_VALUE"""),"美國")</f>
        <v>美國</v>
      </c>
      <c r="D326" s="26" t="str">
        <f ca="1">IFERROR(__xludf.DUMMYFUNCTION("""COMPUTED_VALUE"""),"")</f>
        <v/>
      </c>
      <c r="E326" s="26" t="str">
        <f ca="1">IFERROR(__xludf.DUMMYFUNCTION("""COMPUTED_VALUE"""),"")</f>
        <v/>
      </c>
      <c r="F326" s="28" t="str">
        <f ca="1">IFERROR(__xludf.DUMMYFUNCTION("""COMPUTED_VALUE"""),"")</f>
        <v/>
      </c>
      <c r="G326" s="26" t="str">
        <f ca="1">IFERROR(__xludf.DUMMYFUNCTION("""COMPUTED_VALUE"""),"")</f>
        <v/>
      </c>
      <c r="H326" s="26" t="str">
        <f ca="1">IFERROR(__xludf.DUMMYFUNCTION("""COMPUTED_VALUE"""),"")</f>
        <v/>
      </c>
      <c r="I326" s="26" t="str">
        <f ca="1">IFERROR(__xludf.DUMMYFUNCTION("""COMPUTED_VALUE"""),"")</f>
        <v/>
      </c>
      <c r="J326" s="26" t="str">
        <f ca="1">IFERROR(__xludf.DUMMYFUNCTION("""COMPUTED_VALUE"""),"")</f>
        <v/>
      </c>
      <c r="K326" s="26" t="str">
        <f ca="1">IFERROR(__xludf.DUMMYFUNCTION("""COMPUTED_VALUE"""),"")</f>
        <v/>
      </c>
      <c r="L326" s="27" t="str">
        <f ca="1">IFERROR(__xludf.DUMMYFUNCTION("""COMPUTED_VALUE"""),"")</f>
        <v/>
      </c>
      <c r="M326" s="26" t="str">
        <f ca="1">IFERROR(__xludf.DUMMYFUNCTION("""COMPUTED_VALUE"""),"")</f>
        <v/>
      </c>
      <c r="N326" s="26">
        <f ca="1">IFERROR(__xludf.DUMMYFUNCTION("""COMPUTED_VALUE"""),1)</f>
        <v>1</v>
      </c>
      <c r="O326" s="22" t="str">
        <f ca="1">IFERROR(__xludf.DUMMYFUNCTION("""COMPUTED_VALUE"""),"K")</f>
        <v>K</v>
      </c>
      <c r="P326" s="22"/>
      <c r="Q326" s="22"/>
      <c r="R326" s="22"/>
      <c r="S326" s="22"/>
      <c r="T326" s="22"/>
      <c r="U326" s="22"/>
      <c r="V326" s="22"/>
      <c r="W326" s="22"/>
      <c r="X326" s="22"/>
      <c r="Y326" s="22"/>
    </row>
    <row r="327" spans="1:25" ht="14.25">
      <c r="A327" s="21" t="str">
        <f ca="1">IFERROR(__xludf.DUMMYFUNCTION("""COMPUTED_VALUE"""),"蕭育娟")</f>
        <v>蕭育娟</v>
      </c>
      <c r="B327" s="22" t="str">
        <f ca="1">IFERROR(__xludf.DUMMYFUNCTION("""COMPUTED_VALUE"""),"親友")</f>
        <v>親友</v>
      </c>
      <c r="C327" s="22" t="str">
        <f ca="1">IFERROR(__xludf.DUMMYFUNCTION("""COMPUTED_VALUE"""),"台灣")</f>
        <v>台灣</v>
      </c>
      <c r="D327" s="26" t="str">
        <f ca="1">IFERROR(__xludf.DUMMYFUNCTION("""COMPUTED_VALUE"""),"")</f>
        <v/>
      </c>
      <c r="E327" s="26" t="str">
        <f ca="1">IFERROR(__xludf.DUMMYFUNCTION("""COMPUTED_VALUE"""),"")</f>
        <v/>
      </c>
      <c r="F327" s="28" t="str">
        <f ca="1">IFERROR(__xludf.DUMMYFUNCTION("""COMPUTED_VALUE"""),"")</f>
        <v/>
      </c>
      <c r="G327" s="26" t="str">
        <f ca="1">IFERROR(__xludf.DUMMYFUNCTION("""COMPUTED_VALUE"""),"")</f>
        <v/>
      </c>
      <c r="H327" s="26" t="str">
        <f ca="1">IFERROR(__xludf.DUMMYFUNCTION("""COMPUTED_VALUE"""),"")</f>
        <v/>
      </c>
      <c r="I327" s="26" t="str">
        <f ca="1">IFERROR(__xludf.DUMMYFUNCTION("""COMPUTED_VALUE"""),"")</f>
        <v/>
      </c>
      <c r="J327" s="26" t="str">
        <f ca="1">IFERROR(__xludf.DUMMYFUNCTION("""COMPUTED_VALUE"""),"")</f>
        <v/>
      </c>
      <c r="K327" s="26" t="str">
        <f ca="1">IFERROR(__xludf.DUMMYFUNCTION("""COMPUTED_VALUE"""),"")</f>
        <v/>
      </c>
      <c r="L327" s="27" t="str">
        <f ca="1">IFERROR(__xludf.DUMMYFUNCTION("""COMPUTED_VALUE"""),"")</f>
        <v/>
      </c>
      <c r="M327" s="26" t="str">
        <f ca="1">IFERROR(__xludf.DUMMYFUNCTION("""COMPUTED_VALUE"""),"")</f>
        <v/>
      </c>
      <c r="N327" s="26">
        <f ca="1">IFERROR(__xludf.DUMMYFUNCTION("""COMPUTED_VALUE"""),2)</f>
        <v>2</v>
      </c>
      <c r="O327" s="22" t="str">
        <f ca="1">IFERROR(__xludf.DUMMYFUNCTION("""COMPUTED_VALUE"""),"C")</f>
        <v>C</v>
      </c>
      <c r="P327" s="22"/>
      <c r="Q327" s="22"/>
      <c r="R327" s="22"/>
      <c r="S327" s="22"/>
      <c r="T327" s="22"/>
      <c r="U327" s="22"/>
      <c r="V327" s="22"/>
      <c r="W327" s="22"/>
      <c r="X327" s="22"/>
      <c r="Y327" s="22"/>
    </row>
    <row r="328" spans="1:25" ht="14.25">
      <c r="A328" s="21" t="str">
        <f ca="1">IFERROR(__xludf.DUMMYFUNCTION("""COMPUTED_VALUE"""),"陳昱彰")</f>
        <v>陳昱彰</v>
      </c>
      <c r="B328" s="22" t="str">
        <f ca="1">IFERROR(__xludf.DUMMYFUNCTION("""COMPUTED_VALUE"""),"親友")</f>
        <v>親友</v>
      </c>
      <c r="C328" s="22" t="str">
        <f ca="1">IFERROR(__xludf.DUMMYFUNCTION("""COMPUTED_VALUE"""),"台灣")</f>
        <v>台灣</v>
      </c>
      <c r="D328" s="26" t="str">
        <f ca="1">IFERROR(__xludf.DUMMYFUNCTION("""COMPUTED_VALUE"""),"")</f>
        <v/>
      </c>
      <c r="E328" s="26" t="str">
        <f ca="1">IFERROR(__xludf.DUMMYFUNCTION("""COMPUTED_VALUE"""),"")</f>
        <v/>
      </c>
      <c r="F328" s="28" t="str">
        <f ca="1">IFERROR(__xludf.DUMMYFUNCTION("""COMPUTED_VALUE"""),"")</f>
        <v/>
      </c>
      <c r="G328" s="26" t="str">
        <f ca="1">IFERROR(__xludf.DUMMYFUNCTION("""COMPUTED_VALUE"""),"")</f>
        <v/>
      </c>
      <c r="H328" s="26" t="str">
        <f ca="1">IFERROR(__xludf.DUMMYFUNCTION("""COMPUTED_VALUE"""),"")</f>
        <v/>
      </c>
      <c r="I328" s="26" t="str">
        <f ca="1">IFERROR(__xludf.DUMMYFUNCTION("""COMPUTED_VALUE"""),"")</f>
        <v/>
      </c>
      <c r="J328" s="26" t="str">
        <f ca="1">IFERROR(__xludf.DUMMYFUNCTION("""COMPUTED_VALUE"""),"")</f>
        <v/>
      </c>
      <c r="K328" s="26" t="str">
        <f ca="1">IFERROR(__xludf.DUMMYFUNCTION("""COMPUTED_VALUE"""),"")</f>
        <v/>
      </c>
      <c r="L328" s="27" t="str">
        <f ca="1">IFERROR(__xludf.DUMMYFUNCTION("""COMPUTED_VALUE"""),"")</f>
        <v/>
      </c>
      <c r="M328" s="26" t="str">
        <f ca="1">IFERROR(__xludf.DUMMYFUNCTION("""COMPUTED_VALUE"""),"")</f>
        <v/>
      </c>
      <c r="N328" s="26">
        <f ca="1">IFERROR(__xludf.DUMMYFUNCTION("""COMPUTED_VALUE"""),1)</f>
        <v>1</v>
      </c>
      <c r="O328" s="22" t="str">
        <f ca="1">IFERROR(__xludf.DUMMYFUNCTION("""COMPUTED_VALUE"""),"K")</f>
        <v>K</v>
      </c>
      <c r="P328" s="22"/>
      <c r="Q328" s="22"/>
      <c r="R328" s="22"/>
      <c r="S328" s="22"/>
      <c r="T328" s="22"/>
      <c r="U328" s="22"/>
      <c r="V328" s="22"/>
      <c r="W328" s="22"/>
      <c r="X328" s="22"/>
      <c r="Y328" s="22"/>
    </row>
    <row r="329" spans="1:25" ht="14.25">
      <c r="A329" s="21" t="str">
        <f ca="1">IFERROR(__xludf.DUMMYFUNCTION("""COMPUTED_VALUE"""),"彭元珍")</f>
        <v>彭元珍</v>
      </c>
      <c r="B329" s="22" t="str">
        <f ca="1">IFERROR(__xludf.DUMMYFUNCTION("""COMPUTED_VALUE"""),"1976台")</f>
        <v>1976台</v>
      </c>
      <c r="C329" s="22" t="str">
        <f ca="1">IFERROR(__xludf.DUMMYFUNCTION("""COMPUTED_VALUE"""),"")</f>
        <v/>
      </c>
      <c r="D329" s="26" t="str">
        <f ca="1">IFERROR(__xludf.DUMMYFUNCTION("""COMPUTED_VALUE"""),"")</f>
        <v/>
      </c>
      <c r="E329" s="26">
        <f ca="1">IFERROR(__xludf.DUMMYFUNCTION("""COMPUTED_VALUE"""),59)</f>
        <v>59</v>
      </c>
      <c r="F329" s="28" t="str">
        <f ca="1">IFERROR(__xludf.DUMMYFUNCTION("""COMPUTED_VALUE"""),"台幣 $35080")</f>
        <v>台幣 $35080</v>
      </c>
      <c r="G329" s="26" t="str">
        <f ca="1">IFERROR(__xludf.DUMMYFUNCTION("""COMPUTED_VALUE"""),"")</f>
        <v/>
      </c>
      <c r="H329" s="26" t="str">
        <f ca="1">IFERROR(__xludf.DUMMYFUNCTION("""COMPUTED_VALUE"""),"")</f>
        <v/>
      </c>
      <c r="I329" s="26" t="str">
        <f ca="1">IFERROR(__xludf.DUMMYFUNCTION("""COMPUTED_VALUE"""),"")</f>
        <v/>
      </c>
      <c r="J329" s="26" t="str">
        <f ca="1">IFERROR(__xludf.DUMMYFUNCTION("""COMPUTED_VALUE"""),"")</f>
        <v/>
      </c>
      <c r="K329" s="26" t="str">
        <f ca="1">IFERROR(__xludf.DUMMYFUNCTION("""COMPUTED_VALUE"""),"")</f>
        <v/>
      </c>
      <c r="L329" s="27" t="str">
        <f ca="1">IFERROR(__xludf.DUMMYFUNCTION("""COMPUTED_VALUE"""),"")</f>
        <v/>
      </c>
      <c r="M329" s="26" t="str">
        <f ca="1">IFERROR(__xludf.DUMMYFUNCTION("""COMPUTED_VALUE"""),"")</f>
        <v/>
      </c>
      <c r="N329" s="26" t="str">
        <f ca="1">IFERROR(__xludf.DUMMYFUNCTION("""COMPUTED_VALUE"""),"")</f>
        <v/>
      </c>
      <c r="O329" s="22" t="str">
        <f ca="1">IFERROR(__xludf.DUMMYFUNCTION("""COMPUTED_VALUE"""),"")</f>
        <v/>
      </c>
      <c r="P329" s="22"/>
      <c r="Q329" s="22"/>
      <c r="R329" s="22"/>
      <c r="S329" s="22"/>
      <c r="T329" s="22"/>
      <c r="U329" s="22"/>
      <c r="V329" s="22"/>
      <c r="W329" s="22"/>
      <c r="X329" s="22"/>
      <c r="Y329" s="22"/>
    </row>
    <row r="330" spans="1:25" ht="14.25">
      <c r="A330" s="21" t="str">
        <f ca="1">IFERROR(__xludf.DUMMYFUNCTION("""COMPUTED_VALUE"""),"鄭念樺")</f>
        <v>鄭念樺</v>
      </c>
      <c r="B330" s="22" t="str">
        <f ca="1">IFERROR(__xludf.DUMMYFUNCTION("""COMPUTED_VALUE"""),"1976美")</f>
        <v>1976美</v>
      </c>
      <c r="C330" s="22" t="str">
        <f ca="1">IFERROR(__xludf.DUMMYFUNCTION("""COMPUTED_VALUE"""),"")</f>
        <v/>
      </c>
      <c r="D330" s="26" t="str">
        <f ca="1">IFERROR(__xludf.DUMMYFUNCTION("""COMPUTED_VALUE"""),"")</f>
        <v/>
      </c>
      <c r="E330" s="26">
        <f ca="1">IFERROR(__xludf.DUMMYFUNCTION("""COMPUTED_VALUE"""),21)</f>
        <v>21</v>
      </c>
      <c r="F330" s="28" t="str">
        <f ca="1">IFERROR(__xludf.DUMMYFUNCTION("""COMPUTED_VALUE"""),"美金 $399")</f>
        <v>美金 $399</v>
      </c>
      <c r="G330" s="26" t="str">
        <f ca="1">IFERROR(__xludf.DUMMYFUNCTION("""COMPUTED_VALUE"""),"")</f>
        <v/>
      </c>
      <c r="H330" s="26" t="str">
        <f ca="1">IFERROR(__xludf.DUMMYFUNCTION("""COMPUTED_VALUE"""),"")</f>
        <v/>
      </c>
      <c r="I330" s="26" t="str">
        <f ca="1">IFERROR(__xludf.DUMMYFUNCTION("""COMPUTED_VALUE"""),"")</f>
        <v/>
      </c>
      <c r="J330" s="26" t="str">
        <f ca="1">IFERROR(__xludf.DUMMYFUNCTION("""COMPUTED_VALUE"""),"")</f>
        <v/>
      </c>
      <c r="K330" s="26" t="str">
        <f ca="1">IFERROR(__xludf.DUMMYFUNCTION("""COMPUTED_VALUE"""),"")</f>
        <v/>
      </c>
      <c r="L330" s="27" t="str">
        <f ca="1">IFERROR(__xludf.DUMMYFUNCTION("""COMPUTED_VALUE"""),"")</f>
        <v/>
      </c>
      <c r="M330" s="26" t="str">
        <f ca="1">IFERROR(__xludf.DUMMYFUNCTION("""COMPUTED_VALUE"""),"")</f>
        <v/>
      </c>
      <c r="N330" s="26" t="str">
        <f ca="1">IFERROR(__xludf.DUMMYFUNCTION("""COMPUTED_VALUE"""),"")</f>
        <v/>
      </c>
      <c r="O330" s="22" t="str">
        <f ca="1">IFERROR(__xludf.DUMMYFUNCTION("""COMPUTED_VALUE"""),"")</f>
        <v/>
      </c>
      <c r="P330" s="22"/>
      <c r="Q330" s="22"/>
      <c r="R330" s="22"/>
      <c r="S330" s="22"/>
      <c r="T330" s="22"/>
      <c r="U330" s="22"/>
      <c r="V330" s="22"/>
      <c r="W330" s="22"/>
      <c r="X330" s="22"/>
      <c r="Y330" s="22"/>
    </row>
    <row r="331" spans="1:25" ht="14.25">
      <c r="A331" s="21" t="str">
        <f ca="1">IFERROR(__xludf.DUMMYFUNCTION("""COMPUTED_VALUE"""),"游菀瑜")</f>
        <v>游菀瑜</v>
      </c>
      <c r="B331" s="22" t="str">
        <f ca="1">IFERROR(__xludf.DUMMYFUNCTION("""COMPUTED_VALUE"""),"1987美")</f>
        <v>1987美</v>
      </c>
      <c r="C331" s="22" t="str">
        <f ca="1">IFERROR(__xludf.DUMMYFUNCTION("""COMPUTED_VALUE"""),"")</f>
        <v/>
      </c>
      <c r="D331" s="26" t="str">
        <f ca="1">IFERROR(__xludf.DUMMYFUNCTION("""COMPUTED_VALUE"""),"")</f>
        <v/>
      </c>
      <c r="E331" s="26">
        <f ca="1">IFERROR(__xludf.DUMMYFUNCTION("""COMPUTED_VALUE"""),32)</f>
        <v>32</v>
      </c>
      <c r="F331" s="28" t="str">
        <f ca="1">IFERROR(__xludf.DUMMYFUNCTION("""COMPUTED_VALUE"""),"美金 $619")</f>
        <v>美金 $619</v>
      </c>
      <c r="G331" s="26" t="str">
        <f ca="1">IFERROR(__xludf.DUMMYFUNCTION("""COMPUTED_VALUE"""),"")</f>
        <v/>
      </c>
      <c r="H331" s="26" t="str">
        <f ca="1">IFERROR(__xludf.DUMMYFUNCTION("""COMPUTED_VALUE"""),"")</f>
        <v/>
      </c>
      <c r="I331" s="26" t="str">
        <f ca="1">IFERROR(__xludf.DUMMYFUNCTION("""COMPUTED_VALUE"""),"")</f>
        <v/>
      </c>
      <c r="J331" s="26" t="str">
        <f ca="1">IFERROR(__xludf.DUMMYFUNCTION("""COMPUTED_VALUE"""),"")</f>
        <v/>
      </c>
      <c r="K331" s="26" t="str">
        <f ca="1">IFERROR(__xludf.DUMMYFUNCTION("""COMPUTED_VALUE"""),"")</f>
        <v/>
      </c>
      <c r="L331" s="27" t="str">
        <f ca="1">IFERROR(__xludf.DUMMYFUNCTION("""COMPUTED_VALUE"""),"")</f>
        <v/>
      </c>
      <c r="M331" s="26" t="str">
        <f ca="1">IFERROR(__xludf.DUMMYFUNCTION("""COMPUTED_VALUE"""),"")</f>
        <v/>
      </c>
      <c r="N331" s="26" t="str">
        <f ca="1">IFERROR(__xludf.DUMMYFUNCTION("""COMPUTED_VALUE"""),"")</f>
        <v/>
      </c>
      <c r="O331" s="22" t="str">
        <f ca="1">IFERROR(__xludf.DUMMYFUNCTION("""COMPUTED_VALUE"""),"")</f>
        <v/>
      </c>
      <c r="P331" s="22"/>
      <c r="Q331" s="22"/>
      <c r="R331" s="22"/>
      <c r="S331" s="22"/>
      <c r="T331" s="22"/>
      <c r="U331" s="22"/>
      <c r="V331" s="22"/>
      <c r="W331" s="22"/>
      <c r="X331" s="22"/>
      <c r="Y331" s="22"/>
    </row>
    <row r="332" spans="1:25" ht="14.25">
      <c r="A332" s="21" t="str">
        <f ca="1">IFERROR(__xludf.DUMMYFUNCTION("""COMPUTED_VALUE"""),"徐光琳")</f>
        <v>徐光琳</v>
      </c>
      <c r="B332" s="22" t="str">
        <f ca="1">IFERROR(__xludf.DUMMYFUNCTION("""COMPUTED_VALUE"""),"綠綠健行")</f>
        <v>綠綠健行</v>
      </c>
      <c r="C332" s="22" t="str">
        <f ca="1">IFERROR(__xludf.DUMMYFUNCTION("""COMPUTED_VALUE"""),"")</f>
        <v/>
      </c>
      <c r="D332" s="26" t="str">
        <f ca="1">IFERROR(__xludf.DUMMYFUNCTION("""COMPUTED_VALUE"""),"")</f>
        <v/>
      </c>
      <c r="E332" s="26">
        <f ca="1">IFERROR(__xludf.DUMMYFUNCTION("""COMPUTED_VALUE"""),2)</f>
        <v>2</v>
      </c>
      <c r="F332" s="28" t="str">
        <f ca="1">IFERROR(__xludf.DUMMYFUNCTION("""COMPUTED_VALUE"""),"美金 $50")</f>
        <v>美金 $50</v>
      </c>
      <c r="G332" s="26" t="str">
        <f ca="1">IFERROR(__xludf.DUMMYFUNCTION("""COMPUTED_VALUE"""),"")</f>
        <v/>
      </c>
      <c r="H332" s="26" t="str">
        <f ca="1">IFERROR(__xludf.DUMMYFUNCTION("""COMPUTED_VALUE"""),"")</f>
        <v/>
      </c>
      <c r="I332" s="26" t="str">
        <f ca="1">IFERROR(__xludf.DUMMYFUNCTION("""COMPUTED_VALUE"""),"")</f>
        <v/>
      </c>
      <c r="J332" s="26" t="str">
        <f ca="1">IFERROR(__xludf.DUMMYFUNCTION("""COMPUTED_VALUE"""),"")</f>
        <v/>
      </c>
      <c r="K332" s="26" t="str">
        <f ca="1">IFERROR(__xludf.DUMMYFUNCTION("""COMPUTED_VALUE"""),"")</f>
        <v/>
      </c>
      <c r="L332" s="27" t="str">
        <f ca="1">IFERROR(__xludf.DUMMYFUNCTION("""COMPUTED_VALUE"""),"")</f>
        <v/>
      </c>
      <c r="M332" s="26" t="str">
        <f ca="1">IFERROR(__xludf.DUMMYFUNCTION("""COMPUTED_VALUE"""),"")</f>
        <v/>
      </c>
      <c r="N332" s="26" t="str">
        <f ca="1">IFERROR(__xludf.DUMMYFUNCTION("""COMPUTED_VALUE"""),"")</f>
        <v/>
      </c>
      <c r="O332" s="22" t="str">
        <f ca="1">IFERROR(__xludf.DUMMYFUNCTION("""COMPUTED_VALUE"""),"")</f>
        <v/>
      </c>
      <c r="P332" s="22"/>
      <c r="Q332" s="22"/>
      <c r="R332" s="22"/>
      <c r="S332" s="22"/>
      <c r="T332" s="22"/>
      <c r="U332" s="22"/>
      <c r="V332" s="22"/>
      <c r="W332" s="22"/>
      <c r="X332" s="22"/>
      <c r="Y332" s="22"/>
    </row>
    <row r="333" spans="1:25" ht="14.25">
      <c r="A333" s="21" t="str">
        <f ca="1">IFERROR(__xludf.DUMMYFUNCTION("""COMPUTED_VALUE"""),"李惠珍")</f>
        <v>李惠珍</v>
      </c>
      <c r="B333" s="22" t="str">
        <f ca="1">IFERROR(__xludf.DUMMYFUNCTION("""COMPUTED_VALUE"""),"綠綠健行")</f>
        <v>綠綠健行</v>
      </c>
      <c r="C333" s="22" t="str">
        <f ca="1">IFERROR(__xludf.DUMMYFUNCTION("""COMPUTED_VALUE"""),"")</f>
        <v/>
      </c>
      <c r="D333" s="26" t="str">
        <f ca="1">IFERROR(__xludf.DUMMYFUNCTION("""COMPUTED_VALUE"""),"")</f>
        <v/>
      </c>
      <c r="E333" s="26">
        <f ca="1">IFERROR(__xludf.DUMMYFUNCTION("""COMPUTED_VALUE"""),2)</f>
        <v>2</v>
      </c>
      <c r="F333" s="28" t="str">
        <f ca="1">IFERROR(__xludf.DUMMYFUNCTION("""COMPUTED_VALUE"""),"美金 $50")</f>
        <v>美金 $50</v>
      </c>
      <c r="G333" s="26" t="str">
        <f ca="1">IFERROR(__xludf.DUMMYFUNCTION("""COMPUTED_VALUE"""),"")</f>
        <v/>
      </c>
      <c r="H333" s="26" t="str">
        <f ca="1">IFERROR(__xludf.DUMMYFUNCTION("""COMPUTED_VALUE"""),"")</f>
        <v/>
      </c>
      <c r="I333" s="26" t="str">
        <f ca="1">IFERROR(__xludf.DUMMYFUNCTION("""COMPUTED_VALUE"""),"")</f>
        <v/>
      </c>
      <c r="J333" s="26" t="str">
        <f ca="1">IFERROR(__xludf.DUMMYFUNCTION("""COMPUTED_VALUE"""),"")</f>
        <v/>
      </c>
      <c r="K333" s="26" t="str">
        <f ca="1">IFERROR(__xludf.DUMMYFUNCTION("""COMPUTED_VALUE"""),"")</f>
        <v/>
      </c>
      <c r="L333" s="27" t="str">
        <f ca="1">IFERROR(__xludf.DUMMYFUNCTION("""COMPUTED_VALUE"""),"")</f>
        <v/>
      </c>
      <c r="M333" s="26" t="str">
        <f ca="1">IFERROR(__xludf.DUMMYFUNCTION("""COMPUTED_VALUE"""),"")</f>
        <v/>
      </c>
      <c r="N333" s="26" t="str">
        <f ca="1">IFERROR(__xludf.DUMMYFUNCTION("""COMPUTED_VALUE"""),"")</f>
        <v/>
      </c>
      <c r="O333" s="22" t="str">
        <f ca="1">IFERROR(__xludf.DUMMYFUNCTION("""COMPUTED_VALUE"""),"")</f>
        <v/>
      </c>
      <c r="P333" s="22"/>
      <c r="Q333" s="22"/>
      <c r="R333" s="22"/>
      <c r="S333" s="22"/>
      <c r="T333" s="22"/>
      <c r="U333" s="22"/>
      <c r="V333" s="22"/>
      <c r="W333" s="22"/>
      <c r="X333" s="22"/>
      <c r="Y333" s="22"/>
    </row>
    <row r="334" spans="1:25" ht="14.25">
      <c r="A334" s="21" t="str">
        <f ca="1">IFERROR(__xludf.DUMMYFUNCTION("""COMPUTED_VALUE"""),"林幼春")</f>
        <v>林幼春</v>
      </c>
      <c r="B334" s="22" t="str">
        <f ca="1">IFERROR(__xludf.DUMMYFUNCTION("""COMPUTED_VALUE"""),"綠綠健行")</f>
        <v>綠綠健行</v>
      </c>
      <c r="C334" s="22" t="str">
        <f ca="1">IFERROR(__xludf.DUMMYFUNCTION("""COMPUTED_VALUE"""),"")</f>
        <v/>
      </c>
      <c r="D334" s="26" t="str">
        <f ca="1">IFERROR(__xludf.DUMMYFUNCTION("""COMPUTED_VALUE"""),"")</f>
        <v/>
      </c>
      <c r="E334" s="26">
        <f ca="1">IFERROR(__xludf.DUMMYFUNCTION("""COMPUTED_VALUE"""),4)</f>
        <v>4</v>
      </c>
      <c r="F334" s="28" t="str">
        <f ca="1">IFERROR(__xludf.DUMMYFUNCTION("""COMPUTED_VALUE"""),"美金 $74")</f>
        <v>美金 $74</v>
      </c>
      <c r="G334" s="26" t="str">
        <f ca="1">IFERROR(__xludf.DUMMYFUNCTION("""COMPUTED_VALUE"""),"")</f>
        <v/>
      </c>
      <c r="H334" s="26" t="str">
        <f ca="1">IFERROR(__xludf.DUMMYFUNCTION("""COMPUTED_VALUE"""),"")</f>
        <v/>
      </c>
      <c r="I334" s="26" t="str">
        <f ca="1">IFERROR(__xludf.DUMMYFUNCTION("""COMPUTED_VALUE"""),"")</f>
        <v/>
      </c>
      <c r="J334" s="26" t="str">
        <f ca="1">IFERROR(__xludf.DUMMYFUNCTION("""COMPUTED_VALUE"""),"")</f>
        <v/>
      </c>
      <c r="K334" s="26" t="str">
        <f ca="1">IFERROR(__xludf.DUMMYFUNCTION("""COMPUTED_VALUE"""),"")</f>
        <v/>
      </c>
      <c r="L334" s="27" t="str">
        <f ca="1">IFERROR(__xludf.DUMMYFUNCTION("""COMPUTED_VALUE"""),"")</f>
        <v/>
      </c>
      <c r="M334" s="26" t="str">
        <f ca="1">IFERROR(__xludf.DUMMYFUNCTION("""COMPUTED_VALUE"""),"")</f>
        <v/>
      </c>
      <c r="N334" s="26" t="str">
        <f ca="1">IFERROR(__xludf.DUMMYFUNCTION("""COMPUTED_VALUE"""),"")</f>
        <v/>
      </c>
      <c r="O334" s="22" t="str">
        <f ca="1">IFERROR(__xludf.DUMMYFUNCTION("""COMPUTED_VALUE"""),"")</f>
        <v/>
      </c>
      <c r="P334" s="22"/>
      <c r="Q334" s="22"/>
      <c r="R334" s="22"/>
      <c r="S334" s="22"/>
      <c r="T334" s="22"/>
      <c r="U334" s="22"/>
      <c r="V334" s="22"/>
      <c r="W334" s="22"/>
      <c r="X334" s="22"/>
      <c r="Y334" s="22"/>
    </row>
    <row r="335" spans="1:25" ht="14.25">
      <c r="A335" s="21" t="str">
        <f ca="1">IFERROR(__xludf.DUMMYFUNCTION("""COMPUTED_VALUE"""),"王毓文")</f>
        <v>王毓文</v>
      </c>
      <c r="B335" s="22" t="str">
        <f ca="1">IFERROR(__xludf.DUMMYFUNCTION("""COMPUTED_VALUE"""),"綠綠健行")</f>
        <v>綠綠健行</v>
      </c>
      <c r="C335" s="22" t="str">
        <f ca="1">IFERROR(__xludf.DUMMYFUNCTION("""COMPUTED_VALUE"""),"")</f>
        <v/>
      </c>
      <c r="D335" s="26" t="str">
        <f ca="1">IFERROR(__xludf.DUMMYFUNCTION("""COMPUTED_VALUE"""),"")</f>
        <v/>
      </c>
      <c r="E335" s="26">
        <f ca="1">IFERROR(__xludf.DUMMYFUNCTION("""COMPUTED_VALUE"""),1)</f>
        <v>1</v>
      </c>
      <c r="F335" s="28" t="str">
        <f ca="1">IFERROR(__xludf.DUMMYFUNCTION("""COMPUTED_VALUE"""),"美金 $25")</f>
        <v>美金 $25</v>
      </c>
      <c r="G335" s="26" t="str">
        <f ca="1">IFERROR(__xludf.DUMMYFUNCTION("""COMPUTED_VALUE"""),"")</f>
        <v/>
      </c>
      <c r="H335" s="26" t="str">
        <f ca="1">IFERROR(__xludf.DUMMYFUNCTION("""COMPUTED_VALUE"""),"")</f>
        <v/>
      </c>
      <c r="I335" s="26" t="str">
        <f ca="1">IFERROR(__xludf.DUMMYFUNCTION("""COMPUTED_VALUE"""),"")</f>
        <v/>
      </c>
      <c r="J335" s="26" t="str">
        <f ca="1">IFERROR(__xludf.DUMMYFUNCTION("""COMPUTED_VALUE"""),"")</f>
        <v/>
      </c>
      <c r="K335" s="26" t="str">
        <f ca="1">IFERROR(__xludf.DUMMYFUNCTION("""COMPUTED_VALUE"""),"")</f>
        <v/>
      </c>
      <c r="L335" s="27" t="str">
        <f ca="1">IFERROR(__xludf.DUMMYFUNCTION("""COMPUTED_VALUE"""),"")</f>
        <v/>
      </c>
      <c r="M335" s="26" t="str">
        <f ca="1">IFERROR(__xludf.DUMMYFUNCTION("""COMPUTED_VALUE"""),"")</f>
        <v/>
      </c>
      <c r="N335" s="26" t="str">
        <f ca="1">IFERROR(__xludf.DUMMYFUNCTION("""COMPUTED_VALUE"""),"")</f>
        <v/>
      </c>
      <c r="O335" s="22" t="str">
        <f ca="1">IFERROR(__xludf.DUMMYFUNCTION("""COMPUTED_VALUE"""),"")</f>
        <v/>
      </c>
      <c r="P335" s="22"/>
      <c r="Q335" s="22"/>
      <c r="R335" s="22"/>
      <c r="S335" s="22"/>
      <c r="T335" s="22"/>
      <c r="U335" s="22"/>
      <c r="V335" s="22"/>
      <c r="W335" s="22"/>
      <c r="X335" s="22"/>
      <c r="Y335" s="22"/>
    </row>
    <row r="336" spans="1:25" ht="14.25">
      <c r="A336" s="21" t="str">
        <f ca="1">IFERROR(__xludf.DUMMYFUNCTION("""COMPUTED_VALUE"""),"范翠珍")</f>
        <v>范翠珍</v>
      </c>
      <c r="B336" s="22" t="str">
        <f ca="1">IFERROR(__xludf.DUMMYFUNCTION("""COMPUTED_VALUE"""),"綠綠健行")</f>
        <v>綠綠健行</v>
      </c>
      <c r="C336" s="22" t="str">
        <f ca="1">IFERROR(__xludf.DUMMYFUNCTION("""COMPUTED_VALUE"""),"")</f>
        <v/>
      </c>
      <c r="D336" s="26" t="str">
        <f ca="1">IFERROR(__xludf.DUMMYFUNCTION("""COMPUTED_VALUE"""),"")</f>
        <v/>
      </c>
      <c r="E336" s="26">
        <f ca="1">IFERROR(__xludf.DUMMYFUNCTION("""COMPUTED_VALUE"""),3)</f>
        <v>3</v>
      </c>
      <c r="F336" s="28" t="str">
        <f ca="1">IFERROR(__xludf.DUMMYFUNCTION("""COMPUTED_VALUE"""),"台幣 $1850")</f>
        <v>台幣 $1850</v>
      </c>
      <c r="G336" s="26" t="str">
        <f ca="1">IFERROR(__xludf.DUMMYFUNCTION("""COMPUTED_VALUE"""),"")</f>
        <v/>
      </c>
      <c r="H336" s="26" t="str">
        <f ca="1">IFERROR(__xludf.DUMMYFUNCTION("""COMPUTED_VALUE"""),"")</f>
        <v/>
      </c>
      <c r="I336" s="26" t="str">
        <f ca="1">IFERROR(__xludf.DUMMYFUNCTION("""COMPUTED_VALUE"""),"")</f>
        <v/>
      </c>
      <c r="J336" s="26" t="str">
        <f ca="1">IFERROR(__xludf.DUMMYFUNCTION("""COMPUTED_VALUE"""),"")</f>
        <v/>
      </c>
      <c r="K336" s="26" t="str">
        <f ca="1">IFERROR(__xludf.DUMMYFUNCTION("""COMPUTED_VALUE"""),"")</f>
        <v/>
      </c>
      <c r="L336" s="27" t="str">
        <f ca="1">IFERROR(__xludf.DUMMYFUNCTION("""COMPUTED_VALUE"""),"")</f>
        <v/>
      </c>
      <c r="M336" s="26" t="str">
        <f ca="1">IFERROR(__xludf.DUMMYFUNCTION("""COMPUTED_VALUE"""),"")</f>
        <v/>
      </c>
      <c r="N336" s="26" t="str">
        <f ca="1">IFERROR(__xludf.DUMMYFUNCTION("""COMPUTED_VALUE"""),"")</f>
        <v/>
      </c>
      <c r="O336" s="22" t="str">
        <f ca="1">IFERROR(__xludf.DUMMYFUNCTION("""COMPUTED_VALUE"""),"")</f>
        <v/>
      </c>
      <c r="P336" s="22"/>
      <c r="Q336" s="22"/>
      <c r="R336" s="22"/>
      <c r="S336" s="22"/>
      <c r="T336" s="22"/>
      <c r="U336" s="22"/>
      <c r="V336" s="22"/>
      <c r="W336" s="22"/>
      <c r="X336" s="22"/>
      <c r="Y336" s="22"/>
    </row>
    <row r="337" spans="1:25" ht="14.25">
      <c r="A337" s="21" t="str">
        <f ca="1">IFERROR(__xludf.DUMMYFUNCTION("""COMPUTED_VALUE"""),"葉愛珠")</f>
        <v>葉愛珠</v>
      </c>
      <c r="B337" s="22" t="str">
        <f ca="1">IFERROR(__xludf.DUMMYFUNCTION("""COMPUTED_VALUE"""),"綠綠健行")</f>
        <v>綠綠健行</v>
      </c>
      <c r="C337" s="22" t="str">
        <f ca="1">IFERROR(__xludf.DUMMYFUNCTION("""COMPUTED_VALUE"""),"")</f>
        <v/>
      </c>
      <c r="D337" s="26" t="str">
        <f ca="1">IFERROR(__xludf.DUMMYFUNCTION("""COMPUTED_VALUE"""),"")</f>
        <v/>
      </c>
      <c r="E337" s="26">
        <f ca="1">IFERROR(__xludf.DUMMYFUNCTION("""COMPUTED_VALUE"""),4)</f>
        <v>4</v>
      </c>
      <c r="F337" s="28" t="str">
        <f ca="1">IFERROR(__xludf.DUMMYFUNCTION("""COMPUTED_VALUE"""),"美金 $78")</f>
        <v>美金 $78</v>
      </c>
      <c r="G337" s="26" t="str">
        <f ca="1">IFERROR(__xludf.DUMMYFUNCTION("""COMPUTED_VALUE"""),"")</f>
        <v/>
      </c>
      <c r="H337" s="26" t="str">
        <f ca="1">IFERROR(__xludf.DUMMYFUNCTION("""COMPUTED_VALUE"""),"")</f>
        <v/>
      </c>
      <c r="I337" s="26" t="str">
        <f ca="1">IFERROR(__xludf.DUMMYFUNCTION("""COMPUTED_VALUE"""),"")</f>
        <v/>
      </c>
      <c r="J337" s="26" t="str">
        <f ca="1">IFERROR(__xludf.DUMMYFUNCTION("""COMPUTED_VALUE"""),"")</f>
        <v/>
      </c>
      <c r="K337" s="26" t="str">
        <f ca="1">IFERROR(__xludf.DUMMYFUNCTION("""COMPUTED_VALUE"""),"")</f>
        <v/>
      </c>
      <c r="L337" s="27" t="str">
        <f ca="1">IFERROR(__xludf.DUMMYFUNCTION("""COMPUTED_VALUE"""),"")</f>
        <v/>
      </c>
      <c r="M337" s="26" t="str">
        <f ca="1">IFERROR(__xludf.DUMMYFUNCTION("""COMPUTED_VALUE"""),"")</f>
        <v/>
      </c>
      <c r="N337" s="26" t="str">
        <f ca="1">IFERROR(__xludf.DUMMYFUNCTION("""COMPUTED_VALUE"""),"")</f>
        <v/>
      </c>
      <c r="O337" s="22" t="str">
        <f ca="1">IFERROR(__xludf.DUMMYFUNCTION("""COMPUTED_VALUE"""),"")</f>
        <v/>
      </c>
      <c r="P337" s="22"/>
      <c r="Q337" s="22"/>
      <c r="R337" s="22"/>
      <c r="S337" s="22"/>
      <c r="T337" s="22"/>
      <c r="U337" s="22"/>
      <c r="V337" s="22"/>
      <c r="W337" s="22"/>
      <c r="X337" s="22"/>
      <c r="Y337" s="22"/>
    </row>
    <row r="338" spans="1:25" ht="14.25">
      <c r="A338" s="21" t="str">
        <f ca="1">IFERROR(__xludf.DUMMYFUNCTION("""COMPUTED_VALUE"""),"葉蕙萍")</f>
        <v>葉蕙萍</v>
      </c>
      <c r="B338" s="22" t="str">
        <f ca="1">IFERROR(__xludf.DUMMYFUNCTION("""COMPUTED_VALUE"""),"綠綠健行")</f>
        <v>綠綠健行</v>
      </c>
      <c r="C338" s="22" t="str">
        <f ca="1">IFERROR(__xludf.DUMMYFUNCTION("""COMPUTED_VALUE"""),"")</f>
        <v/>
      </c>
      <c r="D338" s="26" t="str">
        <f ca="1">IFERROR(__xludf.DUMMYFUNCTION("""COMPUTED_VALUE"""),"")</f>
        <v/>
      </c>
      <c r="E338" s="26">
        <f ca="1">IFERROR(__xludf.DUMMYFUNCTION("""COMPUTED_VALUE"""),1)</f>
        <v>1</v>
      </c>
      <c r="F338" s="28" t="str">
        <f ca="1">IFERROR(__xludf.DUMMYFUNCTION("""COMPUTED_VALUE"""),"美金 $12")</f>
        <v>美金 $12</v>
      </c>
      <c r="G338" s="26" t="str">
        <f ca="1">IFERROR(__xludf.DUMMYFUNCTION("""COMPUTED_VALUE"""),"")</f>
        <v/>
      </c>
      <c r="H338" s="26" t="str">
        <f ca="1">IFERROR(__xludf.DUMMYFUNCTION("""COMPUTED_VALUE"""),"")</f>
        <v/>
      </c>
      <c r="I338" s="26" t="str">
        <f ca="1">IFERROR(__xludf.DUMMYFUNCTION("""COMPUTED_VALUE"""),"")</f>
        <v/>
      </c>
      <c r="J338" s="26" t="str">
        <f ca="1">IFERROR(__xludf.DUMMYFUNCTION("""COMPUTED_VALUE"""),"")</f>
        <v/>
      </c>
      <c r="K338" s="26" t="str">
        <f ca="1">IFERROR(__xludf.DUMMYFUNCTION("""COMPUTED_VALUE"""),"")</f>
        <v/>
      </c>
      <c r="L338" s="27" t="str">
        <f ca="1">IFERROR(__xludf.DUMMYFUNCTION("""COMPUTED_VALUE"""),"")</f>
        <v/>
      </c>
      <c r="M338" s="26" t="str">
        <f ca="1">IFERROR(__xludf.DUMMYFUNCTION("""COMPUTED_VALUE"""),"")</f>
        <v/>
      </c>
      <c r="N338" s="26" t="str">
        <f ca="1">IFERROR(__xludf.DUMMYFUNCTION("""COMPUTED_VALUE"""),"")</f>
        <v/>
      </c>
      <c r="O338" s="22" t="str">
        <f ca="1">IFERROR(__xludf.DUMMYFUNCTION("""COMPUTED_VALUE"""),"")</f>
        <v/>
      </c>
      <c r="P338" s="22"/>
      <c r="Q338" s="22"/>
      <c r="R338" s="22"/>
      <c r="S338" s="22"/>
      <c r="T338" s="22"/>
      <c r="U338" s="22"/>
      <c r="V338" s="22"/>
      <c r="W338" s="22"/>
      <c r="X338" s="22"/>
      <c r="Y338" s="22"/>
    </row>
    <row r="339" spans="1:25" ht="14.25">
      <c r="A339" s="21" t="str">
        <f ca="1">IFERROR(__xludf.DUMMYFUNCTION("""COMPUTED_VALUE"""),"蔡小萍")</f>
        <v>蔡小萍</v>
      </c>
      <c r="B339" s="22" t="str">
        <f ca="1">IFERROR(__xludf.DUMMYFUNCTION("""COMPUTED_VALUE"""),"綠綠健行")</f>
        <v>綠綠健行</v>
      </c>
      <c r="C339" s="22" t="str">
        <f ca="1">IFERROR(__xludf.DUMMYFUNCTION("""COMPUTED_VALUE"""),"")</f>
        <v/>
      </c>
      <c r="D339" s="26" t="str">
        <f ca="1">IFERROR(__xludf.DUMMYFUNCTION("""COMPUTED_VALUE"""),"")</f>
        <v/>
      </c>
      <c r="E339" s="26">
        <f ca="1">IFERROR(__xludf.DUMMYFUNCTION("""COMPUTED_VALUE"""),5)</f>
        <v>5</v>
      </c>
      <c r="F339" s="28" t="str">
        <f ca="1">IFERROR(__xludf.DUMMYFUNCTION("""COMPUTED_VALUE"""),"美金 $77")</f>
        <v>美金 $77</v>
      </c>
      <c r="G339" s="26" t="str">
        <f ca="1">IFERROR(__xludf.DUMMYFUNCTION("""COMPUTED_VALUE"""),"")</f>
        <v/>
      </c>
      <c r="H339" s="26" t="str">
        <f ca="1">IFERROR(__xludf.DUMMYFUNCTION("""COMPUTED_VALUE"""),"")</f>
        <v/>
      </c>
      <c r="I339" s="26" t="str">
        <f ca="1">IFERROR(__xludf.DUMMYFUNCTION("""COMPUTED_VALUE"""),"")</f>
        <v/>
      </c>
      <c r="J339" s="26" t="str">
        <f ca="1">IFERROR(__xludf.DUMMYFUNCTION("""COMPUTED_VALUE"""),"")</f>
        <v/>
      </c>
      <c r="K339" s="26" t="str">
        <f ca="1">IFERROR(__xludf.DUMMYFUNCTION("""COMPUTED_VALUE"""),"")</f>
        <v/>
      </c>
      <c r="L339" s="27" t="str">
        <f ca="1">IFERROR(__xludf.DUMMYFUNCTION("""COMPUTED_VALUE"""),"")</f>
        <v/>
      </c>
      <c r="M339" s="26" t="str">
        <f ca="1">IFERROR(__xludf.DUMMYFUNCTION("""COMPUTED_VALUE"""),"")</f>
        <v/>
      </c>
      <c r="N339" s="26" t="str">
        <f ca="1">IFERROR(__xludf.DUMMYFUNCTION("""COMPUTED_VALUE"""),"")</f>
        <v/>
      </c>
      <c r="O339" s="22" t="str">
        <f ca="1">IFERROR(__xludf.DUMMYFUNCTION("""COMPUTED_VALUE"""),"")</f>
        <v/>
      </c>
      <c r="P339" s="22"/>
      <c r="Q339" s="22"/>
      <c r="R339" s="22"/>
      <c r="S339" s="22"/>
      <c r="T339" s="22"/>
      <c r="U339" s="22"/>
      <c r="V339" s="22"/>
      <c r="W339" s="22"/>
      <c r="X339" s="22"/>
      <c r="Y339" s="22"/>
    </row>
    <row r="340" spans="1:25" ht="14.25">
      <c r="A340" s="21" t="str">
        <f ca="1">IFERROR(__xludf.DUMMYFUNCTION("""COMPUTED_VALUE"""),"陳綺緋")</f>
        <v>陳綺緋</v>
      </c>
      <c r="B340" s="22" t="str">
        <f ca="1">IFERROR(__xludf.DUMMYFUNCTION("""COMPUTED_VALUE"""),"綠綠健行")</f>
        <v>綠綠健行</v>
      </c>
      <c r="C340" s="22" t="str">
        <f ca="1">IFERROR(__xludf.DUMMYFUNCTION("""COMPUTED_VALUE"""),"")</f>
        <v/>
      </c>
      <c r="D340" s="26" t="str">
        <f ca="1">IFERROR(__xludf.DUMMYFUNCTION("""COMPUTED_VALUE"""),"")</f>
        <v/>
      </c>
      <c r="E340" s="26">
        <f ca="1">IFERROR(__xludf.DUMMYFUNCTION("""COMPUTED_VALUE"""),2)</f>
        <v>2</v>
      </c>
      <c r="F340" s="28" t="str">
        <f ca="1">IFERROR(__xludf.DUMMYFUNCTION("""COMPUTED_VALUE"""),"美金 $50")</f>
        <v>美金 $50</v>
      </c>
      <c r="G340" s="26" t="str">
        <f ca="1">IFERROR(__xludf.DUMMYFUNCTION("""COMPUTED_VALUE"""),"")</f>
        <v/>
      </c>
      <c r="H340" s="26" t="str">
        <f ca="1">IFERROR(__xludf.DUMMYFUNCTION("""COMPUTED_VALUE"""),"")</f>
        <v/>
      </c>
      <c r="I340" s="26" t="str">
        <f ca="1">IFERROR(__xludf.DUMMYFUNCTION("""COMPUTED_VALUE"""),"")</f>
        <v/>
      </c>
      <c r="J340" s="26" t="str">
        <f ca="1">IFERROR(__xludf.DUMMYFUNCTION("""COMPUTED_VALUE"""),"")</f>
        <v/>
      </c>
      <c r="K340" s="26" t="str">
        <f ca="1">IFERROR(__xludf.DUMMYFUNCTION("""COMPUTED_VALUE"""),"")</f>
        <v/>
      </c>
      <c r="L340" s="27" t="str">
        <f ca="1">IFERROR(__xludf.DUMMYFUNCTION("""COMPUTED_VALUE"""),"")</f>
        <v/>
      </c>
      <c r="M340" s="26" t="str">
        <f ca="1">IFERROR(__xludf.DUMMYFUNCTION("""COMPUTED_VALUE"""),"")</f>
        <v/>
      </c>
      <c r="N340" s="26" t="str">
        <f ca="1">IFERROR(__xludf.DUMMYFUNCTION("""COMPUTED_VALUE"""),"")</f>
        <v/>
      </c>
      <c r="O340" s="22" t="str">
        <f ca="1">IFERROR(__xludf.DUMMYFUNCTION("""COMPUTED_VALUE"""),"")</f>
        <v/>
      </c>
      <c r="P340" s="22"/>
      <c r="Q340" s="22"/>
      <c r="R340" s="22"/>
      <c r="S340" s="22"/>
      <c r="T340" s="22"/>
      <c r="U340" s="22"/>
      <c r="V340" s="22"/>
      <c r="W340" s="22"/>
      <c r="X340" s="22"/>
      <c r="Y340" s="22"/>
    </row>
    <row r="341" spans="1:25" ht="14.25">
      <c r="A341" s="21" t="str">
        <f ca="1">IFERROR(__xludf.DUMMYFUNCTION("""COMPUTED_VALUE"""),"陶怡明")</f>
        <v>陶怡明</v>
      </c>
      <c r="B341" s="22" t="str">
        <f ca="1">IFERROR(__xludf.DUMMYFUNCTION("""COMPUTED_VALUE"""),"綠綠健行")</f>
        <v>綠綠健行</v>
      </c>
      <c r="C341" s="22" t="str">
        <f ca="1">IFERROR(__xludf.DUMMYFUNCTION("""COMPUTED_VALUE"""),"")</f>
        <v/>
      </c>
      <c r="D341" s="26" t="str">
        <f ca="1">IFERROR(__xludf.DUMMYFUNCTION("""COMPUTED_VALUE"""),"")</f>
        <v/>
      </c>
      <c r="E341" s="26">
        <f ca="1">IFERROR(__xludf.DUMMYFUNCTION("""COMPUTED_VALUE"""),3)</f>
        <v>3</v>
      </c>
      <c r="F341" s="28" t="str">
        <f ca="1">IFERROR(__xludf.DUMMYFUNCTION("""COMPUTED_VALUE"""),"美金 $75")</f>
        <v>美金 $75</v>
      </c>
      <c r="G341" s="26" t="str">
        <f ca="1">IFERROR(__xludf.DUMMYFUNCTION("""COMPUTED_VALUE"""),"")</f>
        <v/>
      </c>
      <c r="H341" s="26" t="str">
        <f ca="1">IFERROR(__xludf.DUMMYFUNCTION("""COMPUTED_VALUE"""),"")</f>
        <v/>
      </c>
      <c r="I341" s="26" t="str">
        <f ca="1">IFERROR(__xludf.DUMMYFUNCTION("""COMPUTED_VALUE"""),"")</f>
        <v/>
      </c>
      <c r="J341" s="26" t="str">
        <f ca="1">IFERROR(__xludf.DUMMYFUNCTION("""COMPUTED_VALUE"""),"")</f>
        <v/>
      </c>
      <c r="K341" s="26" t="str">
        <f ca="1">IFERROR(__xludf.DUMMYFUNCTION("""COMPUTED_VALUE"""),"")</f>
        <v/>
      </c>
      <c r="L341" s="27" t="str">
        <f ca="1">IFERROR(__xludf.DUMMYFUNCTION("""COMPUTED_VALUE"""),"")</f>
        <v/>
      </c>
      <c r="M341" s="26" t="str">
        <f ca="1">IFERROR(__xludf.DUMMYFUNCTION("""COMPUTED_VALUE"""),"")</f>
        <v/>
      </c>
      <c r="N341" s="26" t="str">
        <f ca="1">IFERROR(__xludf.DUMMYFUNCTION("""COMPUTED_VALUE"""),"")</f>
        <v/>
      </c>
      <c r="O341" s="22" t="str">
        <f ca="1">IFERROR(__xludf.DUMMYFUNCTION("""COMPUTED_VALUE"""),"")</f>
        <v/>
      </c>
      <c r="P341" s="22"/>
      <c r="Q341" s="22"/>
      <c r="R341" s="22"/>
      <c r="S341" s="22"/>
      <c r="T341" s="22"/>
      <c r="U341" s="22"/>
      <c r="V341" s="22"/>
      <c r="W341" s="22"/>
      <c r="X341" s="22"/>
      <c r="Y341" s="22"/>
    </row>
    <row r="342" spans="1:25" ht="14.25">
      <c r="A342" s="21" t="str">
        <f ca="1">IFERROR(__xludf.DUMMYFUNCTION("""COMPUTED_VALUE"""),"黃東生")</f>
        <v>黃東生</v>
      </c>
      <c r="B342" s="22" t="str">
        <f ca="1">IFERROR(__xludf.DUMMYFUNCTION("""COMPUTED_VALUE"""),"綠綠健行")</f>
        <v>綠綠健行</v>
      </c>
      <c r="C342" s="22" t="str">
        <f ca="1">IFERROR(__xludf.DUMMYFUNCTION("""COMPUTED_VALUE"""),"")</f>
        <v/>
      </c>
      <c r="D342" s="26" t="str">
        <f ca="1">IFERROR(__xludf.DUMMYFUNCTION("""COMPUTED_VALUE"""),"")</f>
        <v/>
      </c>
      <c r="E342" s="26">
        <f ca="1">IFERROR(__xludf.DUMMYFUNCTION("""COMPUTED_VALUE"""),1)</f>
        <v>1</v>
      </c>
      <c r="F342" s="28" t="str">
        <f ca="1">IFERROR(__xludf.DUMMYFUNCTION("""COMPUTED_VALUE"""),"美金 $25")</f>
        <v>美金 $25</v>
      </c>
      <c r="G342" s="26" t="str">
        <f ca="1">IFERROR(__xludf.DUMMYFUNCTION("""COMPUTED_VALUE"""),"")</f>
        <v/>
      </c>
      <c r="H342" s="26" t="str">
        <f ca="1">IFERROR(__xludf.DUMMYFUNCTION("""COMPUTED_VALUE"""),"")</f>
        <v/>
      </c>
      <c r="I342" s="26" t="str">
        <f ca="1">IFERROR(__xludf.DUMMYFUNCTION("""COMPUTED_VALUE"""),"")</f>
        <v/>
      </c>
      <c r="J342" s="26" t="str">
        <f ca="1">IFERROR(__xludf.DUMMYFUNCTION("""COMPUTED_VALUE"""),"")</f>
        <v/>
      </c>
      <c r="K342" s="26" t="str">
        <f ca="1">IFERROR(__xludf.DUMMYFUNCTION("""COMPUTED_VALUE"""),"")</f>
        <v/>
      </c>
      <c r="L342" s="27" t="str">
        <f ca="1">IFERROR(__xludf.DUMMYFUNCTION("""COMPUTED_VALUE"""),"")</f>
        <v/>
      </c>
      <c r="M342" s="26" t="str">
        <f ca="1">IFERROR(__xludf.DUMMYFUNCTION("""COMPUTED_VALUE"""),"")</f>
        <v/>
      </c>
      <c r="N342" s="26" t="str">
        <f ca="1">IFERROR(__xludf.DUMMYFUNCTION("""COMPUTED_VALUE"""),"")</f>
        <v/>
      </c>
      <c r="O342" s="22" t="str">
        <f ca="1">IFERROR(__xludf.DUMMYFUNCTION("""COMPUTED_VALUE"""),"")</f>
        <v/>
      </c>
      <c r="P342" s="22"/>
      <c r="Q342" s="22"/>
      <c r="R342" s="22"/>
      <c r="S342" s="22"/>
      <c r="T342" s="22"/>
      <c r="U342" s="22"/>
      <c r="V342" s="22"/>
      <c r="W342" s="22"/>
      <c r="X342" s="22"/>
      <c r="Y342" s="22"/>
    </row>
    <row r="343" spans="1:25" ht="14.25">
      <c r="A343" s="29"/>
      <c r="B343" s="22" t="str">
        <f ca="1">IFERROR(__xludf.DUMMYFUNCTION("""COMPUTED_VALUE"""),"")</f>
        <v/>
      </c>
      <c r="C343" s="22" t="str">
        <f ca="1">IFERROR(__xludf.DUMMYFUNCTION("""COMPUTED_VALUE"""),"")</f>
        <v/>
      </c>
      <c r="D343" s="26" t="str">
        <f ca="1">IFERROR(__xludf.DUMMYFUNCTION("""COMPUTED_VALUE"""),"")</f>
        <v/>
      </c>
      <c r="E343" s="26" t="str">
        <f ca="1">IFERROR(__xludf.DUMMYFUNCTION("""COMPUTED_VALUE"""),"")</f>
        <v/>
      </c>
      <c r="F343" s="28" t="str">
        <f ca="1">IFERROR(__xludf.DUMMYFUNCTION("""COMPUTED_VALUE"""),"")</f>
        <v/>
      </c>
      <c r="G343" s="26" t="str">
        <f ca="1">IFERROR(__xludf.DUMMYFUNCTION("""COMPUTED_VALUE"""),"")</f>
        <v/>
      </c>
      <c r="H343" s="26" t="str">
        <f ca="1">IFERROR(__xludf.DUMMYFUNCTION("""COMPUTED_VALUE"""),"")</f>
        <v/>
      </c>
      <c r="I343" s="26" t="str">
        <f ca="1">IFERROR(__xludf.DUMMYFUNCTION("""COMPUTED_VALUE"""),"")</f>
        <v/>
      </c>
      <c r="J343" s="26" t="str">
        <f ca="1">IFERROR(__xludf.DUMMYFUNCTION("""COMPUTED_VALUE"""),"")</f>
        <v/>
      </c>
      <c r="K343" s="26" t="str">
        <f ca="1">IFERROR(__xludf.DUMMYFUNCTION("""COMPUTED_VALUE"""),"")</f>
        <v/>
      </c>
      <c r="L343" s="27" t="str">
        <f ca="1">IFERROR(__xludf.DUMMYFUNCTION("""COMPUTED_VALUE"""),"")</f>
        <v/>
      </c>
      <c r="M343" s="26" t="str">
        <f ca="1">IFERROR(__xludf.DUMMYFUNCTION("""COMPUTED_VALUE"""),"")</f>
        <v/>
      </c>
      <c r="N343" s="26" t="str">
        <f ca="1">IFERROR(__xludf.DUMMYFUNCTION("""COMPUTED_VALUE"""),"")</f>
        <v/>
      </c>
      <c r="O343" s="22" t="str">
        <f ca="1">IFERROR(__xludf.DUMMYFUNCTION("""COMPUTED_VALUE"""),"")</f>
        <v/>
      </c>
      <c r="P343" s="22"/>
      <c r="Q343" s="22"/>
      <c r="R343" s="22"/>
      <c r="S343" s="22"/>
      <c r="T343" s="22"/>
      <c r="U343" s="22"/>
      <c r="V343" s="22"/>
      <c r="W343" s="22"/>
      <c r="X343" s="22"/>
      <c r="Y343" s="22"/>
    </row>
    <row r="344" spans="1:25" ht="14.25">
      <c r="A344" s="29"/>
      <c r="B344" s="22" t="str">
        <f ca="1">IFERROR(__xludf.DUMMYFUNCTION("""COMPUTED_VALUE"""),"")</f>
        <v/>
      </c>
      <c r="C344" s="22" t="str">
        <f ca="1">IFERROR(__xludf.DUMMYFUNCTION("""COMPUTED_VALUE"""),"")</f>
        <v/>
      </c>
      <c r="D344" s="26" t="str">
        <f ca="1">IFERROR(__xludf.DUMMYFUNCTION("""COMPUTED_VALUE"""),"")</f>
        <v/>
      </c>
      <c r="E344" s="26" t="str">
        <f ca="1">IFERROR(__xludf.DUMMYFUNCTION("""COMPUTED_VALUE"""),"")</f>
        <v/>
      </c>
      <c r="F344" s="28" t="str">
        <f ca="1">IFERROR(__xludf.DUMMYFUNCTION("""COMPUTED_VALUE"""),"")</f>
        <v/>
      </c>
      <c r="G344" s="26" t="str">
        <f ca="1">IFERROR(__xludf.DUMMYFUNCTION("""COMPUTED_VALUE"""),"")</f>
        <v/>
      </c>
      <c r="H344" s="26" t="str">
        <f ca="1">IFERROR(__xludf.DUMMYFUNCTION("""COMPUTED_VALUE"""),"")</f>
        <v/>
      </c>
      <c r="I344" s="26" t="str">
        <f ca="1">IFERROR(__xludf.DUMMYFUNCTION("""COMPUTED_VALUE"""),"")</f>
        <v/>
      </c>
      <c r="J344" s="26" t="str">
        <f ca="1">IFERROR(__xludf.DUMMYFUNCTION("""COMPUTED_VALUE"""),"")</f>
        <v/>
      </c>
      <c r="K344" s="26" t="str">
        <f ca="1">IFERROR(__xludf.DUMMYFUNCTION("""COMPUTED_VALUE"""),"")</f>
        <v/>
      </c>
      <c r="L344" s="27" t="str">
        <f ca="1">IFERROR(__xludf.DUMMYFUNCTION("""COMPUTED_VALUE"""),"")</f>
        <v/>
      </c>
      <c r="M344" s="26" t="str">
        <f ca="1">IFERROR(__xludf.DUMMYFUNCTION("""COMPUTED_VALUE"""),"")</f>
        <v/>
      </c>
      <c r="N344" s="26" t="str">
        <f ca="1">IFERROR(__xludf.DUMMYFUNCTION("""COMPUTED_VALUE"""),"")</f>
        <v/>
      </c>
      <c r="O344" s="22" t="str">
        <f ca="1">IFERROR(__xludf.DUMMYFUNCTION("""COMPUTED_VALUE"""),"")</f>
        <v/>
      </c>
      <c r="P344" s="22"/>
      <c r="Q344" s="22"/>
      <c r="R344" s="22"/>
      <c r="S344" s="22"/>
      <c r="T344" s="22"/>
      <c r="U344" s="22"/>
      <c r="V344" s="22"/>
      <c r="W344" s="22"/>
      <c r="X344" s="22"/>
      <c r="Y344" s="22"/>
    </row>
    <row r="345" spans="1:25" ht="14.25">
      <c r="A345" s="29"/>
      <c r="B345" s="22" t="str">
        <f ca="1">IFERROR(__xludf.DUMMYFUNCTION("""COMPUTED_VALUE"""),"")</f>
        <v/>
      </c>
      <c r="C345" s="22" t="str">
        <f ca="1">IFERROR(__xludf.DUMMYFUNCTION("""COMPUTED_VALUE"""),"")</f>
        <v/>
      </c>
      <c r="D345" s="26" t="str">
        <f ca="1">IFERROR(__xludf.DUMMYFUNCTION("""COMPUTED_VALUE"""),"")</f>
        <v/>
      </c>
      <c r="E345" s="26" t="str">
        <f ca="1">IFERROR(__xludf.DUMMYFUNCTION("""COMPUTED_VALUE"""),"")</f>
        <v/>
      </c>
      <c r="F345" s="28" t="str">
        <f ca="1">IFERROR(__xludf.DUMMYFUNCTION("""COMPUTED_VALUE"""),"")</f>
        <v/>
      </c>
      <c r="G345" s="26" t="str">
        <f ca="1">IFERROR(__xludf.DUMMYFUNCTION("""COMPUTED_VALUE"""),"")</f>
        <v/>
      </c>
      <c r="H345" s="26" t="str">
        <f ca="1">IFERROR(__xludf.DUMMYFUNCTION("""COMPUTED_VALUE"""),"")</f>
        <v/>
      </c>
      <c r="I345" s="26" t="str">
        <f ca="1">IFERROR(__xludf.DUMMYFUNCTION("""COMPUTED_VALUE"""),"")</f>
        <v/>
      </c>
      <c r="J345" s="26" t="str">
        <f ca="1">IFERROR(__xludf.DUMMYFUNCTION("""COMPUTED_VALUE"""),"")</f>
        <v/>
      </c>
      <c r="K345" s="26" t="str">
        <f ca="1">IFERROR(__xludf.DUMMYFUNCTION("""COMPUTED_VALUE"""),"")</f>
        <v/>
      </c>
      <c r="L345" s="27" t="str">
        <f ca="1">IFERROR(__xludf.DUMMYFUNCTION("""COMPUTED_VALUE"""),"")</f>
        <v/>
      </c>
      <c r="M345" s="26" t="str">
        <f ca="1">IFERROR(__xludf.DUMMYFUNCTION("""COMPUTED_VALUE"""),"")</f>
        <v/>
      </c>
      <c r="N345" s="26" t="str">
        <f ca="1">IFERROR(__xludf.DUMMYFUNCTION("""COMPUTED_VALUE"""),"")</f>
        <v/>
      </c>
      <c r="O345" s="22" t="str">
        <f ca="1">IFERROR(__xludf.DUMMYFUNCTION("""COMPUTED_VALUE"""),"")</f>
        <v/>
      </c>
      <c r="P345" s="22"/>
      <c r="Q345" s="22"/>
      <c r="R345" s="22"/>
      <c r="S345" s="22"/>
      <c r="T345" s="22"/>
      <c r="U345" s="22"/>
      <c r="V345" s="22"/>
      <c r="W345" s="22"/>
      <c r="X345" s="22"/>
      <c r="Y345" s="22"/>
    </row>
    <row r="346" spans="1:25" ht="14.25">
      <c r="A346" s="29"/>
      <c r="B346" s="22" t="str">
        <f ca="1">IFERROR(__xludf.DUMMYFUNCTION("""COMPUTED_VALUE"""),"")</f>
        <v/>
      </c>
      <c r="C346" s="22" t="str">
        <f ca="1">IFERROR(__xludf.DUMMYFUNCTION("""COMPUTED_VALUE"""),"")</f>
        <v/>
      </c>
      <c r="D346" s="26" t="str">
        <f ca="1">IFERROR(__xludf.DUMMYFUNCTION("""COMPUTED_VALUE"""),"")</f>
        <v/>
      </c>
      <c r="E346" s="26" t="str">
        <f ca="1">IFERROR(__xludf.DUMMYFUNCTION("""COMPUTED_VALUE"""),"")</f>
        <v/>
      </c>
      <c r="F346" s="28" t="str">
        <f ca="1">IFERROR(__xludf.DUMMYFUNCTION("""COMPUTED_VALUE"""),"")</f>
        <v/>
      </c>
      <c r="G346" s="26" t="str">
        <f ca="1">IFERROR(__xludf.DUMMYFUNCTION("""COMPUTED_VALUE"""),"")</f>
        <v/>
      </c>
      <c r="H346" s="26" t="str">
        <f ca="1">IFERROR(__xludf.DUMMYFUNCTION("""COMPUTED_VALUE"""),"")</f>
        <v/>
      </c>
      <c r="I346" s="26" t="str">
        <f ca="1">IFERROR(__xludf.DUMMYFUNCTION("""COMPUTED_VALUE"""),"")</f>
        <v/>
      </c>
      <c r="J346" s="26" t="str">
        <f ca="1">IFERROR(__xludf.DUMMYFUNCTION("""COMPUTED_VALUE"""),"")</f>
        <v/>
      </c>
      <c r="K346" s="26" t="str">
        <f ca="1">IFERROR(__xludf.DUMMYFUNCTION("""COMPUTED_VALUE"""),"")</f>
        <v/>
      </c>
      <c r="L346" s="27" t="str">
        <f ca="1">IFERROR(__xludf.DUMMYFUNCTION("""COMPUTED_VALUE"""),"")</f>
        <v/>
      </c>
      <c r="M346" s="26" t="str">
        <f ca="1">IFERROR(__xludf.DUMMYFUNCTION("""COMPUTED_VALUE"""),"")</f>
        <v/>
      </c>
      <c r="N346" s="26" t="str">
        <f ca="1">IFERROR(__xludf.DUMMYFUNCTION("""COMPUTED_VALUE"""),"")</f>
        <v/>
      </c>
      <c r="O346" s="22" t="str">
        <f ca="1">IFERROR(__xludf.DUMMYFUNCTION("""COMPUTED_VALUE"""),"")</f>
        <v/>
      </c>
      <c r="P346" s="22"/>
      <c r="Q346" s="22"/>
      <c r="R346" s="22"/>
      <c r="S346" s="22"/>
      <c r="T346" s="22"/>
      <c r="U346" s="22"/>
      <c r="V346" s="22"/>
      <c r="W346" s="22"/>
      <c r="X346" s="22"/>
      <c r="Y346" s="22"/>
    </row>
    <row r="347" spans="1:25" ht="14.25">
      <c r="A347" s="29"/>
      <c r="B347" s="22" t="str">
        <f ca="1">IFERROR(__xludf.DUMMYFUNCTION("""COMPUTED_VALUE"""),"")</f>
        <v/>
      </c>
      <c r="C347" s="22" t="str">
        <f ca="1">IFERROR(__xludf.DUMMYFUNCTION("""COMPUTED_VALUE"""),"")</f>
        <v/>
      </c>
      <c r="D347" s="26" t="str">
        <f ca="1">IFERROR(__xludf.DUMMYFUNCTION("""COMPUTED_VALUE"""),"")</f>
        <v/>
      </c>
      <c r="E347" s="26" t="str">
        <f ca="1">IFERROR(__xludf.DUMMYFUNCTION("""COMPUTED_VALUE"""),"")</f>
        <v/>
      </c>
      <c r="F347" s="28" t="str">
        <f ca="1">IFERROR(__xludf.DUMMYFUNCTION("""COMPUTED_VALUE"""),"")</f>
        <v/>
      </c>
      <c r="G347" s="26" t="str">
        <f ca="1">IFERROR(__xludf.DUMMYFUNCTION("""COMPUTED_VALUE"""),"")</f>
        <v/>
      </c>
      <c r="H347" s="26" t="str">
        <f ca="1">IFERROR(__xludf.DUMMYFUNCTION("""COMPUTED_VALUE"""),"")</f>
        <v/>
      </c>
      <c r="I347" s="26" t="str">
        <f ca="1">IFERROR(__xludf.DUMMYFUNCTION("""COMPUTED_VALUE"""),"")</f>
        <v/>
      </c>
      <c r="J347" s="26" t="str">
        <f ca="1">IFERROR(__xludf.DUMMYFUNCTION("""COMPUTED_VALUE"""),"")</f>
        <v/>
      </c>
      <c r="K347" s="26" t="str">
        <f ca="1">IFERROR(__xludf.DUMMYFUNCTION("""COMPUTED_VALUE"""),"")</f>
        <v/>
      </c>
      <c r="L347" s="27" t="str">
        <f ca="1">IFERROR(__xludf.DUMMYFUNCTION("""COMPUTED_VALUE"""),"")</f>
        <v/>
      </c>
      <c r="M347" s="26" t="str">
        <f ca="1">IFERROR(__xludf.DUMMYFUNCTION("""COMPUTED_VALUE"""),"")</f>
        <v/>
      </c>
      <c r="N347" s="26" t="str">
        <f ca="1">IFERROR(__xludf.DUMMYFUNCTION("""COMPUTED_VALUE"""),"")</f>
        <v/>
      </c>
      <c r="O347" s="22" t="str">
        <f ca="1">IFERROR(__xludf.DUMMYFUNCTION("""COMPUTED_VALUE"""),"")</f>
        <v/>
      </c>
      <c r="P347" s="22"/>
      <c r="Q347" s="22"/>
      <c r="R347" s="22"/>
      <c r="S347" s="22"/>
      <c r="T347" s="22"/>
      <c r="U347" s="22"/>
      <c r="V347" s="22"/>
      <c r="W347" s="22"/>
      <c r="X347" s="22"/>
      <c r="Y347" s="22"/>
    </row>
    <row r="348" spans="1:25" ht="14.25">
      <c r="A348" s="29"/>
      <c r="B348" s="22" t="str">
        <f ca="1">IFERROR(__xludf.DUMMYFUNCTION("""COMPUTED_VALUE"""),"")</f>
        <v/>
      </c>
      <c r="C348" s="22" t="str">
        <f ca="1">IFERROR(__xludf.DUMMYFUNCTION("""COMPUTED_VALUE"""),"")</f>
        <v/>
      </c>
      <c r="D348" s="26" t="str">
        <f ca="1">IFERROR(__xludf.DUMMYFUNCTION("""COMPUTED_VALUE"""),"")</f>
        <v/>
      </c>
      <c r="E348" s="26" t="str">
        <f ca="1">IFERROR(__xludf.DUMMYFUNCTION("""COMPUTED_VALUE"""),"")</f>
        <v/>
      </c>
      <c r="F348" s="28" t="str">
        <f ca="1">IFERROR(__xludf.DUMMYFUNCTION("""COMPUTED_VALUE"""),"")</f>
        <v/>
      </c>
      <c r="G348" s="26" t="str">
        <f ca="1">IFERROR(__xludf.DUMMYFUNCTION("""COMPUTED_VALUE"""),"")</f>
        <v/>
      </c>
      <c r="H348" s="26" t="str">
        <f ca="1">IFERROR(__xludf.DUMMYFUNCTION("""COMPUTED_VALUE"""),"")</f>
        <v/>
      </c>
      <c r="I348" s="26" t="str">
        <f ca="1">IFERROR(__xludf.DUMMYFUNCTION("""COMPUTED_VALUE"""),"")</f>
        <v/>
      </c>
      <c r="J348" s="26" t="str">
        <f ca="1">IFERROR(__xludf.DUMMYFUNCTION("""COMPUTED_VALUE"""),"")</f>
        <v/>
      </c>
      <c r="K348" s="26" t="str">
        <f ca="1">IFERROR(__xludf.DUMMYFUNCTION("""COMPUTED_VALUE"""),"")</f>
        <v/>
      </c>
      <c r="L348" s="27" t="str">
        <f ca="1">IFERROR(__xludf.DUMMYFUNCTION("""COMPUTED_VALUE"""),"")</f>
        <v/>
      </c>
      <c r="M348" s="26" t="str">
        <f ca="1">IFERROR(__xludf.DUMMYFUNCTION("""COMPUTED_VALUE"""),"")</f>
        <v/>
      </c>
      <c r="N348" s="26" t="str">
        <f ca="1">IFERROR(__xludf.DUMMYFUNCTION("""COMPUTED_VALUE"""),"")</f>
        <v/>
      </c>
      <c r="O348" s="22" t="str">
        <f ca="1">IFERROR(__xludf.DUMMYFUNCTION("""COMPUTED_VALUE"""),"")</f>
        <v/>
      </c>
      <c r="P348" s="22"/>
      <c r="Q348" s="22"/>
      <c r="R348" s="22"/>
      <c r="S348" s="22"/>
      <c r="T348" s="22"/>
      <c r="U348" s="22"/>
      <c r="V348" s="22"/>
      <c r="W348" s="22"/>
      <c r="X348" s="22"/>
      <c r="Y348" s="22"/>
    </row>
    <row r="349" spans="1:25" ht="14.25">
      <c r="A349" s="29"/>
      <c r="B349" s="22" t="str">
        <f ca="1">IFERROR(__xludf.DUMMYFUNCTION("""COMPUTED_VALUE"""),"")</f>
        <v/>
      </c>
      <c r="C349" s="22" t="str">
        <f ca="1">IFERROR(__xludf.DUMMYFUNCTION("""COMPUTED_VALUE"""),"")</f>
        <v/>
      </c>
      <c r="D349" s="26" t="str">
        <f ca="1">IFERROR(__xludf.DUMMYFUNCTION("""COMPUTED_VALUE"""),"")</f>
        <v/>
      </c>
      <c r="E349" s="26" t="str">
        <f ca="1">IFERROR(__xludf.DUMMYFUNCTION("""COMPUTED_VALUE"""),"")</f>
        <v/>
      </c>
      <c r="F349" s="28" t="str">
        <f ca="1">IFERROR(__xludf.DUMMYFUNCTION("""COMPUTED_VALUE"""),"")</f>
        <v/>
      </c>
      <c r="G349" s="26" t="str">
        <f ca="1">IFERROR(__xludf.DUMMYFUNCTION("""COMPUTED_VALUE"""),"")</f>
        <v/>
      </c>
      <c r="H349" s="26" t="str">
        <f ca="1">IFERROR(__xludf.DUMMYFUNCTION("""COMPUTED_VALUE"""),"")</f>
        <v/>
      </c>
      <c r="I349" s="26" t="str">
        <f ca="1">IFERROR(__xludf.DUMMYFUNCTION("""COMPUTED_VALUE"""),"")</f>
        <v/>
      </c>
      <c r="J349" s="26" t="str">
        <f ca="1">IFERROR(__xludf.DUMMYFUNCTION("""COMPUTED_VALUE"""),"")</f>
        <v/>
      </c>
      <c r="K349" s="26" t="str">
        <f ca="1">IFERROR(__xludf.DUMMYFUNCTION("""COMPUTED_VALUE"""),"")</f>
        <v/>
      </c>
      <c r="L349" s="27" t="str">
        <f ca="1">IFERROR(__xludf.DUMMYFUNCTION("""COMPUTED_VALUE"""),"")</f>
        <v/>
      </c>
      <c r="M349" s="26" t="str">
        <f ca="1">IFERROR(__xludf.DUMMYFUNCTION("""COMPUTED_VALUE"""),"")</f>
        <v/>
      </c>
      <c r="N349" s="26" t="str">
        <f ca="1">IFERROR(__xludf.DUMMYFUNCTION("""COMPUTED_VALUE"""),"")</f>
        <v/>
      </c>
      <c r="O349" s="22" t="str">
        <f ca="1">IFERROR(__xludf.DUMMYFUNCTION("""COMPUTED_VALUE"""),"")</f>
        <v/>
      </c>
      <c r="P349" s="22"/>
      <c r="Q349" s="22"/>
      <c r="R349" s="22"/>
      <c r="S349" s="22"/>
      <c r="T349" s="22"/>
      <c r="U349" s="22"/>
      <c r="V349" s="22"/>
      <c r="W349" s="22"/>
      <c r="X349" s="22"/>
      <c r="Y349" s="22"/>
    </row>
    <row r="350" spans="1:25" ht="14.25">
      <c r="A350" s="29"/>
      <c r="B350" s="22" t="str">
        <f ca="1">IFERROR(__xludf.DUMMYFUNCTION("""COMPUTED_VALUE"""),"")</f>
        <v/>
      </c>
      <c r="C350" s="22" t="str">
        <f ca="1">IFERROR(__xludf.DUMMYFUNCTION("""COMPUTED_VALUE"""),"")</f>
        <v/>
      </c>
      <c r="D350" s="26" t="str">
        <f ca="1">IFERROR(__xludf.DUMMYFUNCTION("""COMPUTED_VALUE"""),"")</f>
        <v/>
      </c>
      <c r="E350" s="26" t="str">
        <f ca="1">IFERROR(__xludf.DUMMYFUNCTION("""COMPUTED_VALUE"""),"")</f>
        <v/>
      </c>
      <c r="F350" s="28" t="str">
        <f ca="1">IFERROR(__xludf.DUMMYFUNCTION("""COMPUTED_VALUE"""),"")</f>
        <v/>
      </c>
      <c r="G350" s="26" t="str">
        <f ca="1">IFERROR(__xludf.DUMMYFUNCTION("""COMPUTED_VALUE"""),"")</f>
        <v/>
      </c>
      <c r="H350" s="26" t="str">
        <f ca="1">IFERROR(__xludf.DUMMYFUNCTION("""COMPUTED_VALUE"""),"")</f>
        <v/>
      </c>
      <c r="I350" s="26" t="str">
        <f ca="1">IFERROR(__xludf.DUMMYFUNCTION("""COMPUTED_VALUE"""),"")</f>
        <v/>
      </c>
      <c r="J350" s="26" t="str">
        <f ca="1">IFERROR(__xludf.DUMMYFUNCTION("""COMPUTED_VALUE"""),"")</f>
        <v/>
      </c>
      <c r="K350" s="26" t="str">
        <f ca="1">IFERROR(__xludf.DUMMYFUNCTION("""COMPUTED_VALUE"""),"")</f>
        <v/>
      </c>
      <c r="L350" s="27" t="str">
        <f ca="1">IFERROR(__xludf.DUMMYFUNCTION("""COMPUTED_VALUE"""),"")</f>
        <v/>
      </c>
      <c r="M350" s="26" t="str">
        <f ca="1">IFERROR(__xludf.DUMMYFUNCTION("""COMPUTED_VALUE"""),"")</f>
        <v/>
      </c>
      <c r="N350" s="26" t="str">
        <f ca="1">IFERROR(__xludf.DUMMYFUNCTION("""COMPUTED_VALUE"""),"")</f>
        <v/>
      </c>
      <c r="O350" s="22" t="str">
        <f ca="1">IFERROR(__xludf.DUMMYFUNCTION("""COMPUTED_VALUE"""),"")</f>
        <v/>
      </c>
      <c r="P350" s="22"/>
      <c r="Q350" s="22"/>
      <c r="R350" s="22"/>
      <c r="S350" s="22"/>
      <c r="T350" s="22"/>
      <c r="U350" s="22"/>
      <c r="V350" s="22"/>
      <c r="W350" s="22"/>
      <c r="X350" s="22"/>
      <c r="Y350" s="22"/>
    </row>
    <row r="351" spans="1:25" ht="14.25">
      <c r="A351" s="29"/>
      <c r="B351" s="22" t="str">
        <f ca="1">IFERROR(__xludf.DUMMYFUNCTION("""COMPUTED_VALUE"""),"")</f>
        <v/>
      </c>
      <c r="C351" s="22" t="str">
        <f ca="1">IFERROR(__xludf.DUMMYFUNCTION("""COMPUTED_VALUE"""),"")</f>
        <v/>
      </c>
      <c r="D351" s="26" t="str">
        <f ca="1">IFERROR(__xludf.DUMMYFUNCTION("""COMPUTED_VALUE"""),"")</f>
        <v/>
      </c>
      <c r="E351" s="26" t="str">
        <f ca="1">IFERROR(__xludf.DUMMYFUNCTION("""COMPUTED_VALUE"""),"")</f>
        <v/>
      </c>
      <c r="F351" s="28" t="str">
        <f ca="1">IFERROR(__xludf.DUMMYFUNCTION("""COMPUTED_VALUE"""),"")</f>
        <v/>
      </c>
      <c r="G351" s="26" t="str">
        <f ca="1">IFERROR(__xludf.DUMMYFUNCTION("""COMPUTED_VALUE"""),"")</f>
        <v/>
      </c>
      <c r="H351" s="26" t="str">
        <f ca="1">IFERROR(__xludf.DUMMYFUNCTION("""COMPUTED_VALUE"""),"")</f>
        <v/>
      </c>
      <c r="I351" s="26" t="str">
        <f ca="1">IFERROR(__xludf.DUMMYFUNCTION("""COMPUTED_VALUE"""),"")</f>
        <v/>
      </c>
      <c r="J351" s="26" t="str">
        <f ca="1">IFERROR(__xludf.DUMMYFUNCTION("""COMPUTED_VALUE"""),"")</f>
        <v/>
      </c>
      <c r="K351" s="26" t="str">
        <f ca="1">IFERROR(__xludf.DUMMYFUNCTION("""COMPUTED_VALUE"""),"")</f>
        <v/>
      </c>
      <c r="L351" s="27" t="str">
        <f ca="1">IFERROR(__xludf.DUMMYFUNCTION("""COMPUTED_VALUE"""),"")</f>
        <v/>
      </c>
      <c r="M351" s="26" t="str">
        <f ca="1">IFERROR(__xludf.DUMMYFUNCTION("""COMPUTED_VALUE"""),"")</f>
        <v/>
      </c>
      <c r="N351" s="26" t="str">
        <f ca="1">IFERROR(__xludf.DUMMYFUNCTION("""COMPUTED_VALUE"""),"")</f>
        <v/>
      </c>
      <c r="O351" s="22" t="str">
        <f ca="1">IFERROR(__xludf.DUMMYFUNCTION("""COMPUTED_VALUE"""),"")</f>
        <v/>
      </c>
      <c r="P351" s="22"/>
      <c r="Q351" s="22"/>
      <c r="R351" s="22"/>
      <c r="S351" s="22"/>
      <c r="T351" s="22"/>
      <c r="U351" s="22"/>
      <c r="V351" s="22"/>
      <c r="W351" s="22"/>
      <c r="X351" s="22"/>
      <c r="Y351" s="22"/>
    </row>
    <row r="352" spans="1:25" ht="14.25">
      <c r="A352" s="29"/>
      <c r="B352" s="22" t="str">
        <f ca="1">IFERROR(__xludf.DUMMYFUNCTION("""COMPUTED_VALUE"""),"")</f>
        <v/>
      </c>
      <c r="C352" s="22" t="str">
        <f ca="1">IFERROR(__xludf.DUMMYFUNCTION("""COMPUTED_VALUE"""),"")</f>
        <v/>
      </c>
      <c r="D352" s="26" t="str">
        <f ca="1">IFERROR(__xludf.DUMMYFUNCTION("""COMPUTED_VALUE"""),"")</f>
        <v/>
      </c>
      <c r="E352" s="26" t="str">
        <f ca="1">IFERROR(__xludf.DUMMYFUNCTION("""COMPUTED_VALUE"""),"")</f>
        <v/>
      </c>
      <c r="F352" s="28" t="str">
        <f ca="1">IFERROR(__xludf.DUMMYFUNCTION("""COMPUTED_VALUE"""),"")</f>
        <v/>
      </c>
      <c r="G352" s="26" t="str">
        <f ca="1">IFERROR(__xludf.DUMMYFUNCTION("""COMPUTED_VALUE"""),"")</f>
        <v/>
      </c>
      <c r="H352" s="26" t="str">
        <f ca="1">IFERROR(__xludf.DUMMYFUNCTION("""COMPUTED_VALUE"""),"")</f>
        <v/>
      </c>
      <c r="I352" s="26" t="str">
        <f ca="1">IFERROR(__xludf.DUMMYFUNCTION("""COMPUTED_VALUE"""),"")</f>
        <v/>
      </c>
      <c r="J352" s="26" t="str">
        <f ca="1">IFERROR(__xludf.DUMMYFUNCTION("""COMPUTED_VALUE"""),"")</f>
        <v/>
      </c>
      <c r="K352" s="26" t="str">
        <f ca="1">IFERROR(__xludf.DUMMYFUNCTION("""COMPUTED_VALUE"""),"")</f>
        <v/>
      </c>
      <c r="L352" s="27" t="str">
        <f ca="1">IFERROR(__xludf.DUMMYFUNCTION("""COMPUTED_VALUE"""),"")</f>
        <v/>
      </c>
      <c r="M352" s="26" t="str">
        <f ca="1">IFERROR(__xludf.DUMMYFUNCTION("""COMPUTED_VALUE"""),"")</f>
        <v/>
      </c>
      <c r="N352" s="26" t="str">
        <f ca="1">IFERROR(__xludf.DUMMYFUNCTION("""COMPUTED_VALUE"""),"")</f>
        <v/>
      </c>
      <c r="O352" s="22" t="str">
        <f ca="1">IFERROR(__xludf.DUMMYFUNCTION("""COMPUTED_VALUE"""),"")</f>
        <v/>
      </c>
      <c r="P352" s="22"/>
      <c r="Q352" s="22"/>
      <c r="R352" s="22"/>
      <c r="S352" s="22"/>
      <c r="T352" s="22"/>
      <c r="U352" s="22"/>
      <c r="V352" s="22"/>
      <c r="W352" s="22"/>
      <c r="X352" s="22"/>
      <c r="Y352" s="22"/>
    </row>
    <row r="353" spans="1:25" ht="14.25">
      <c r="A353" s="29"/>
      <c r="B353" s="22" t="str">
        <f ca="1">IFERROR(__xludf.DUMMYFUNCTION("""COMPUTED_VALUE"""),"")</f>
        <v/>
      </c>
      <c r="C353" s="22" t="str">
        <f ca="1">IFERROR(__xludf.DUMMYFUNCTION("""COMPUTED_VALUE"""),"")</f>
        <v/>
      </c>
      <c r="D353" s="26" t="str">
        <f ca="1">IFERROR(__xludf.DUMMYFUNCTION("""COMPUTED_VALUE"""),"")</f>
        <v/>
      </c>
      <c r="E353" s="26" t="str">
        <f ca="1">IFERROR(__xludf.DUMMYFUNCTION("""COMPUTED_VALUE"""),"")</f>
        <v/>
      </c>
      <c r="F353" s="28" t="str">
        <f ca="1">IFERROR(__xludf.DUMMYFUNCTION("""COMPUTED_VALUE"""),"")</f>
        <v/>
      </c>
      <c r="G353" s="26" t="str">
        <f ca="1">IFERROR(__xludf.DUMMYFUNCTION("""COMPUTED_VALUE"""),"")</f>
        <v/>
      </c>
      <c r="H353" s="26" t="str">
        <f ca="1">IFERROR(__xludf.DUMMYFUNCTION("""COMPUTED_VALUE"""),"")</f>
        <v/>
      </c>
      <c r="I353" s="26" t="str">
        <f ca="1">IFERROR(__xludf.DUMMYFUNCTION("""COMPUTED_VALUE"""),"")</f>
        <v/>
      </c>
      <c r="J353" s="26" t="str">
        <f ca="1">IFERROR(__xludf.DUMMYFUNCTION("""COMPUTED_VALUE"""),"")</f>
        <v/>
      </c>
      <c r="K353" s="26" t="str">
        <f ca="1">IFERROR(__xludf.DUMMYFUNCTION("""COMPUTED_VALUE"""),"")</f>
        <v/>
      </c>
      <c r="L353" s="27" t="str">
        <f ca="1">IFERROR(__xludf.DUMMYFUNCTION("""COMPUTED_VALUE"""),"")</f>
        <v/>
      </c>
      <c r="M353" s="26" t="str">
        <f ca="1">IFERROR(__xludf.DUMMYFUNCTION("""COMPUTED_VALUE"""),"")</f>
        <v/>
      </c>
      <c r="N353" s="26" t="str">
        <f ca="1">IFERROR(__xludf.DUMMYFUNCTION("""COMPUTED_VALUE"""),"")</f>
        <v/>
      </c>
      <c r="O353" s="22" t="str">
        <f ca="1">IFERROR(__xludf.DUMMYFUNCTION("""COMPUTED_VALUE"""),"")</f>
        <v/>
      </c>
      <c r="P353" s="22"/>
      <c r="Q353" s="22"/>
      <c r="R353" s="22"/>
      <c r="S353" s="22"/>
      <c r="T353" s="22"/>
      <c r="U353" s="22"/>
      <c r="V353" s="22"/>
      <c r="W353" s="22"/>
      <c r="X353" s="22"/>
      <c r="Y353" s="22"/>
    </row>
    <row r="354" spans="1:25" ht="14.25">
      <c r="A354" s="29"/>
      <c r="B354" s="22" t="str">
        <f ca="1">IFERROR(__xludf.DUMMYFUNCTION("""COMPUTED_VALUE"""),"")</f>
        <v/>
      </c>
      <c r="C354" s="22" t="str">
        <f ca="1">IFERROR(__xludf.DUMMYFUNCTION("""COMPUTED_VALUE"""),"")</f>
        <v/>
      </c>
      <c r="D354" s="26" t="str">
        <f ca="1">IFERROR(__xludf.DUMMYFUNCTION("""COMPUTED_VALUE"""),"")</f>
        <v/>
      </c>
      <c r="E354" s="26" t="str">
        <f ca="1">IFERROR(__xludf.DUMMYFUNCTION("""COMPUTED_VALUE"""),"")</f>
        <v/>
      </c>
      <c r="F354" s="28" t="str">
        <f ca="1">IFERROR(__xludf.DUMMYFUNCTION("""COMPUTED_VALUE"""),"")</f>
        <v/>
      </c>
      <c r="G354" s="26" t="str">
        <f ca="1">IFERROR(__xludf.DUMMYFUNCTION("""COMPUTED_VALUE"""),"")</f>
        <v/>
      </c>
      <c r="H354" s="26" t="str">
        <f ca="1">IFERROR(__xludf.DUMMYFUNCTION("""COMPUTED_VALUE"""),"")</f>
        <v/>
      </c>
      <c r="I354" s="26" t="str">
        <f ca="1">IFERROR(__xludf.DUMMYFUNCTION("""COMPUTED_VALUE"""),"")</f>
        <v/>
      </c>
      <c r="J354" s="26" t="str">
        <f ca="1">IFERROR(__xludf.DUMMYFUNCTION("""COMPUTED_VALUE"""),"")</f>
        <v/>
      </c>
      <c r="K354" s="26" t="str">
        <f ca="1">IFERROR(__xludf.DUMMYFUNCTION("""COMPUTED_VALUE"""),"")</f>
        <v/>
      </c>
      <c r="L354" s="27" t="str">
        <f ca="1">IFERROR(__xludf.DUMMYFUNCTION("""COMPUTED_VALUE"""),"")</f>
        <v/>
      </c>
      <c r="M354" s="26" t="str">
        <f ca="1">IFERROR(__xludf.DUMMYFUNCTION("""COMPUTED_VALUE"""),"")</f>
        <v/>
      </c>
      <c r="N354" s="26" t="str">
        <f ca="1">IFERROR(__xludf.DUMMYFUNCTION("""COMPUTED_VALUE"""),"")</f>
        <v/>
      </c>
      <c r="O354" s="22" t="str">
        <f ca="1">IFERROR(__xludf.DUMMYFUNCTION("""COMPUTED_VALUE"""),"")</f>
        <v/>
      </c>
      <c r="P354" s="22"/>
      <c r="Q354" s="22"/>
      <c r="R354" s="22"/>
      <c r="S354" s="22"/>
      <c r="T354" s="22"/>
      <c r="U354" s="22"/>
      <c r="V354" s="22"/>
      <c r="W354" s="22"/>
      <c r="X354" s="22"/>
      <c r="Y354" s="22"/>
    </row>
    <row r="355" spans="1:25" ht="14.25">
      <c r="A355" s="29"/>
      <c r="B355" s="22" t="str">
        <f ca="1">IFERROR(__xludf.DUMMYFUNCTION("""COMPUTED_VALUE"""),"")</f>
        <v/>
      </c>
      <c r="C355" s="22" t="str">
        <f ca="1">IFERROR(__xludf.DUMMYFUNCTION("""COMPUTED_VALUE"""),"")</f>
        <v/>
      </c>
      <c r="D355" s="26" t="str">
        <f ca="1">IFERROR(__xludf.DUMMYFUNCTION("""COMPUTED_VALUE"""),"")</f>
        <v/>
      </c>
      <c r="E355" s="26" t="str">
        <f ca="1">IFERROR(__xludf.DUMMYFUNCTION("""COMPUTED_VALUE"""),"")</f>
        <v/>
      </c>
      <c r="F355" s="28" t="str">
        <f ca="1">IFERROR(__xludf.DUMMYFUNCTION("""COMPUTED_VALUE"""),"")</f>
        <v/>
      </c>
      <c r="G355" s="26" t="str">
        <f ca="1">IFERROR(__xludf.DUMMYFUNCTION("""COMPUTED_VALUE"""),"")</f>
        <v/>
      </c>
      <c r="H355" s="26" t="str">
        <f ca="1">IFERROR(__xludf.DUMMYFUNCTION("""COMPUTED_VALUE"""),"")</f>
        <v/>
      </c>
      <c r="I355" s="26" t="str">
        <f ca="1">IFERROR(__xludf.DUMMYFUNCTION("""COMPUTED_VALUE"""),"")</f>
        <v/>
      </c>
      <c r="J355" s="26" t="str">
        <f ca="1">IFERROR(__xludf.DUMMYFUNCTION("""COMPUTED_VALUE"""),"")</f>
        <v/>
      </c>
      <c r="K355" s="26" t="str">
        <f ca="1">IFERROR(__xludf.DUMMYFUNCTION("""COMPUTED_VALUE"""),"")</f>
        <v/>
      </c>
      <c r="L355" s="27" t="str">
        <f ca="1">IFERROR(__xludf.DUMMYFUNCTION("""COMPUTED_VALUE"""),"")</f>
        <v/>
      </c>
      <c r="M355" s="26" t="str">
        <f ca="1">IFERROR(__xludf.DUMMYFUNCTION("""COMPUTED_VALUE"""),"")</f>
        <v/>
      </c>
      <c r="N355" s="26" t="str">
        <f ca="1">IFERROR(__xludf.DUMMYFUNCTION("""COMPUTED_VALUE"""),"")</f>
        <v/>
      </c>
      <c r="O355" s="22" t="str">
        <f ca="1">IFERROR(__xludf.DUMMYFUNCTION("""COMPUTED_VALUE"""),"")</f>
        <v/>
      </c>
      <c r="P355" s="22"/>
      <c r="Q355" s="22"/>
      <c r="R355" s="22"/>
      <c r="S355" s="22"/>
      <c r="T355" s="22"/>
      <c r="U355" s="22"/>
      <c r="V355" s="22"/>
      <c r="W355" s="22"/>
      <c r="X355" s="22"/>
      <c r="Y355" s="22"/>
    </row>
    <row r="356" spans="1:25" ht="14.25">
      <c r="A356" s="29"/>
      <c r="B356" s="22" t="str">
        <f ca="1">IFERROR(__xludf.DUMMYFUNCTION("""COMPUTED_VALUE"""),"")</f>
        <v/>
      </c>
      <c r="C356" s="22" t="str">
        <f ca="1">IFERROR(__xludf.DUMMYFUNCTION("""COMPUTED_VALUE"""),"")</f>
        <v/>
      </c>
      <c r="D356" s="26" t="str">
        <f ca="1">IFERROR(__xludf.DUMMYFUNCTION("""COMPUTED_VALUE"""),"")</f>
        <v/>
      </c>
      <c r="E356" s="26" t="str">
        <f ca="1">IFERROR(__xludf.DUMMYFUNCTION("""COMPUTED_VALUE"""),"")</f>
        <v/>
      </c>
      <c r="F356" s="28" t="str">
        <f ca="1">IFERROR(__xludf.DUMMYFUNCTION("""COMPUTED_VALUE"""),"")</f>
        <v/>
      </c>
      <c r="G356" s="26" t="str">
        <f ca="1">IFERROR(__xludf.DUMMYFUNCTION("""COMPUTED_VALUE"""),"")</f>
        <v/>
      </c>
      <c r="H356" s="26" t="str">
        <f ca="1">IFERROR(__xludf.DUMMYFUNCTION("""COMPUTED_VALUE"""),"")</f>
        <v/>
      </c>
      <c r="I356" s="26" t="str">
        <f ca="1">IFERROR(__xludf.DUMMYFUNCTION("""COMPUTED_VALUE"""),"")</f>
        <v/>
      </c>
      <c r="J356" s="26" t="str">
        <f ca="1">IFERROR(__xludf.DUMMYFUNCTION("""COMPUTED_VALUE"""),"")</f>
        <v/>
      </c>
      <c r="K356" s="26" t="str">
        <f ca="1">IFERROR(__xludf.DUMMYFUNCTION("""COMPUTED_VALUE"""),"")</f>
        <v/>
      </c>
      <c r="L356" s="27" t="str">
        <f ca="1">IFERROR(__xludf.DUMMYFUNCTION("""COMPUTED_VALUE"""),"")</f>
        <v/>
      </c>
      <c r="M356" s="26" t="str">
        <f ca="1">IFERROR(__xludf.DUMMYFUNCTION("""COMPUTED_VALUE"""),"")</f>
        <v/>
      </c>
      <c r="N356" s="26" t="str">
        <f ca="1">IFERROR(__xludf.DUMMYFUNCTION("""COMPUTED_VALUE"""),"")</f>
        <v/>
      </c>
      <c r="O356" s="22" t="str">
        <f ca="1">IFERROR(__xludf.DUMMYFUNCTION("""COMPUTED_VALUE"""),"")</f>
        <v/>
      </c>
      <c r="P356" s="22"/>
      <c r="Q356" s="22"/>
      <c r="R356" s="22"/>
      <c r="S356" s="22"/>
      <c r="T356" s="22"/>
      <c r="U356" s="22"/>
      <c r="V356" s="22"/>
      <c r="W356" s="22"/>
      <c r="X356" s="22"/>
      <c r="Y356" s="22"/>
    </row>
    <row r="357" spans="1:25" ht="14.25">
      <c r="A357" s="29"/>
      <c r="B357" s="22" t="str">
        <f ca="1">IFERROR(__xludf.DUMMYFUNCTION("""COMPUTED_VALUE"""),"")</f>
        <v/>
      </c>
      <c r="C357" s="22" t="str">
        <f ca="1">IFERROR(__xludf.DUMMYFUNCTION("""COMPUTED_VALUE"""),"")</f>
        <v/>
      </c>
      <c r="D357" s="26" t="str">
        <f ca="1">IFERROR(__xludf.DUMMYFUNCTION("""COMPUTED_VALUE"""),"")</f>
        <v/>
      </c>
      <c r="E357" s="26" t="str">
        <f ca="1">IFERROR(__xludf.DUMMYFUNCTION("""COMPUTED_VALUE"""),"")</f>
        <v/>
      </c>
      <c r="F357" s="28" t="str">
        <f ca="1">IFERROR(__xludf.DUMMYFUNCTION("""COMPUTED_VALUE"""),"")</f>
        <v/>
      </c>
      <c r="G357" s="26" t="str">
        <f ca="1">IFERROR(__xludf.DUMMYFUNCTION("""COMPUTED_VALUE"""),"")</f>
        <v/>
      </c>
      <c r="H357" s="26" t="str">
        <f ca="1">IFERROR(__xludf.DUMMYFUNCTION("""COMPUTED_VALUE"""),"")</f>
        <v/>
      </c>
      <c r="I357" s="26" t="str">
        <f ca="1">IFERROR(__xludf.DUMMYFUNCTION("""COMPUTED_VALUE"""),"")</f>
        <v/>
      </c>
      <c r="J357" s="26" t="str">
        <f ca="1">IFERROR(__xludf.DUMMYFUNCTION("""COMPUTED_VALUE"""),"")</f>
        <v/>
      </c>
      <c r="K357" s="26" t="str">
        <f ca="1">IFERROR(__xludf.DUMMYFUNCTION("""COMPUTED_VALUE"""),"")</f>
        <v/>
      </c>
      <c r="L357" s="27" t="str">
        <f ca="1">IFERROR(__xludf.DUMMYFUNCTION("""COMPUTED_VALUE"""),"")</f>
        <v/>
      </c>
      <c r="M357" s="26" t="str">
        <f ca="1">IFERROR(__xludf.DUMMYFUNCTION("""COMPUTED_VALUE"""),"")</f>
        <v/>
      </c>
      <c r="N357" s="26" t="str">
        <f ca="1">IFERROR(__xludf.DUMMYFUNCTION("""COMPUTED_VALUE"""),"")</f>
        <v/>
      </c>
      <c r="O357" s="22" t="str">
        <f ca="1">IFERROR(__xludf.DUMMYFUNCTION("""COMPUTED_VALUE"""),"")</f>
        <v/>
      </c>
      <c r="P357" s="22"/>
      <c r="Q357" s="22"/>
      <c r="R357" s="22"/>
      <c r="S357" s="22"/>
      <c r="T357" s="22"/>
      <c r="U357" s="22"/>
      <c r="V357" s="22"/>
      <c r="W357" s="22"/>
      <c r="X357" s="22"/>
      <c r="Y357" s="22"/>
    </row>
    <row r="358" spans="1:25" ht="14.25">
      <c r="A358" s="29"/>
      <c r="B358" s="22" t="str">
        <f ca="1">IFERROR(__xludf.DUMMYFUNCTION("""COMPUTED_VALUE"""),"")</f>
        <v/>
      </c>
      <c r="C358" s="22" t="str">
        <f ca="1">IFERROR(__xludf.DUMMYFUNCTION("""COMPUTED_VALUE"""),"")</f>
        <v/>
      </c>
      <c r="D358" s="26" t="str">
        <f ca="1">IFERROR(__xludf.DUMMYFUNCTION("""COMPUTED_VALUE"""),"")</f>
        <v/>
      </c>
      <c r="E358" s="26" t="str">
        <f ca="1">IFERROR(__xludf.DUMMYFUNCTION("""COMPUTED_VALUE"""),"")</f>
        <v/>
      </c>
      <c r="F358" s="28" t="str">
        <f ca="1">IFERROR(__xludf.DUMMYFUNCTION("""COMPUTED_VALUE"""),"")</f>
        <v/>
      </c>
      <c r="G358" s="26" t="str">
        <f ca="1">IFERROR(__xludf.DUMMYFUNCTION("""COMPUTED_VALUE"""),"")</f>
        <v/>
      </c>
      <c r="H358" s="26" t="str">
        <f ca="1">IFERROR(__xludf.DUMMYFUNCTION("""COMPUTED_VALUE"""),"")</f>
        <v/>
      </c>
      <c r="I358" s="26" t="str">
        <f ca="1">IFERROR(__xludf.DUMMYFUNCTION("""COMPUTED_VALUE"""),"")</f>
        <v/>
      </c>
      <c r="J358" s="26" t="str">
        <f ca="1">IFERROR(__xludf.DUMMYFUNCTION("""COMPUTED_VALUE"""),"")</f>
        <v/>
      </c>
      <c r="K358" s="26" t="str">
        <f ca="1">IFERROR(__xludf.DUMMYFUNCTION("""COMPUTED_VALUE"""),"")</f>
        <v/>
      </c>
      <c r="L358" s="27" t="str">
        <f ca="1">IFERROR(__xludf.DUMMYFUNCTION("""COMPUTED_VALUE"""),"")</f>
        <v/>
      </c>
      <c r="M358" s="26" t="str">
        <f ca="1">IFERROR(__xludf.DUMMYFUNCTION("""COMPUTED_VALUE"""),"")</f>
        <v/>
      </c>
      <c r="N358" s="26" t="str">
        <f ca="1">IFERROR(__xludf.DUMMYFUNCTION("""COMPUTED_VALUE"""),"")</f>
        <v/>
      </c>
      <c r="O358" s="22" t="str">
        <f ca="1">IFERROR(__xludf.DUMMYFUNCTION("""COMPUTED_VALUE"""),"")</f>
        <v/>
      </c>
      <c r="P358" s="22"/>
      <c r="Q358" s="22"/>
      <c r="R358" s="22"/>
      <c r="S358" s="22"/>
      <c r="T358" s="22"/>
      <c r="U358" s="22"/>
      <c r="V358" s="22"/>
      <c r="W358" s="22"/>
      <c r="X358" s="22"/>
      <c r="Y358" s="22"/>
    </row>
    <row r="359" spans="1:25" ht="14.25">
      <c r="A359" s="29"/>
      <c r="B359" s="22" t="str">
        <f ca="1">IFERROR(__xludf.DUMMYFUNCTION("""COMPUTED_VALUE"""),"")</f>
        <v/>
      </c>
      <c r="C359" s="22" t="str">
        <f ca="1">IFERROR(__xludf.DUMMYFUNCTION("""COMPUTED_VALUE"""),"")</f>
        <v/>
      </c>
      <c r="D359" s="26" t="str">
        <f ca="1">IFERROR(__xludf.DUMMYFUNCTION("""COMPUTED_VALUE"""),"")</f>
        <v/>
      </c>
      <c r="E359" s="26" t="str">
        <f ca="1">IFERROR(__xludf.DUMMYFUNCTION("""COMPUTED_VALUE"""),"")</f>
        <v/>
      </c>
      <c r="F359" s="28" t="str">
        <f ca="1">IFERROR(__xludf.DUMMYFUNCTION("""COMPUTED_VALUE"""),"")</f>
        <v/>
      </c>
      <c r="G359" s="26" t="str">
        <f ca="1">IFERROR(__xludf.DUMMYFUNCTION("""COMPUTED_VALUE"""),"")</f>
        <v/>
      </c>
      <c r="H359" s="26" t="str">
        <f ca="1">IFERROR(__xludf.DUMMYFUNCTION("""COMPUTED_VALUE"""),"")</f>
        <v/>
      </c>
      <c r="I359" s="26" t="str">
        <f ca="1">IFERROR(__xludf.DUMMYFUNCTION("""COMPUTED_VALUE"""),"")</f>
        <v/>
      </c>
      <c r="J359" s="26" t="str">
        <f ca="1">IFERROR(__xludf.DUMMYFUNCTION("""COMPUTED_VALUE"""),"")</f>
        <v/>
      </c>
      <c r="K359" s="26" t="str">
        <f ca="1">IFERROR(__xludf.DUMMYFUNCTION("""COMPUTED_VALUE"""),"")</f>
        <v/>
      </c>
      <c r="L359" s="27" t="str">
        <f ca="1">IFERROR(__xludf.DUMMYFUNCTION("""COMPUTED_VALUE"""),"")</f>
        <v/>
      </c>
      <c r="M359" s="26" t="str">
        <f ca="1">IFERROR(__xludf.DUMMYFUNCTION("""COMPUTED_VALUE"""),"")</f>
        <v/>
      </c>
      <c r="N359" s="26" t="str">
        <f ca="1">IFERROR(__xludf.DUMMYFUNCTION("""COMPUTED_VALUE"""),"")</f>
        <v/>
      </c>
      <c r="O359" s="22" t="str">
        <f ca="1">IFERROR(__xludf.DUMMYFUNCTION("""COMPUTED_VALUE"""),"")</f>
        <v/>
      </c>
      <c r="P359" s="22"/>
      <c r="Q359" s="22"/>
      <c r="R359" s="22"/>
      <c r="S359" s="22"/>
      <c r="T359" s="22"/>
      <c r="U359" s="22"/>
      <c r="V359" s="22"/>
      <c r="W359" s="22"/>
      <c r="X359" s="22"/>
      <c r="Y359" s="22"/>
    </row>
    <row r="360" spans="1:25" ht="14.25">
      <c r="A360" s="29"/>
      <c r="B360" s="22" t="str">
        <f ca="1">IFERROR(__xludf.DUMMYFUNCTION("""COMPUTED_VALUE"""),"")</f>
        <v/>
      </c>
      <c r="C360" s="22" t="str">
        <f ca="1">IFERROR(__xludf.DUMMYFUNCTION("""COMPUTED_VALUE"""),"")</f>
        <v/>
      </c>
      <c r="D360" s="26" t="str">
        <f ca="1">IFERROR(__xludf.DUMMYFUNCTION("""COMPUTED_VALUE"""),"")</f>
        <v/>
      </c>
      <c r="E360" s="26" t="str">
        <f ca="1">IFERROR(__xludf.DUMMYFUNCTION("""COMPUTED_VALUE"""),"")</f>
        <v/>
      </c>
      <c r="F360" s="28" t="str">
        <f ca="1">IFERROR(__xludf.DUMMYFUNCTION("""COMPUTED_VALUE"""),"")</f>
        <v/>
      </c>
      <c r="G360" s="26" t="str">
        <f ca="1">IFERROR(__xludf.DUMMYFUNCTION("""COMPUTED_VALUE"""),"")</f>
        <v/>
      </c>
      <c r="H360" s="26" t="str">
        <f ca="1">IFERROR(__xludf.DUMMYFUNCTION("""COMPUTED_VALUE"""),"")</f>
        <v/>
      </c>
      <c r="I360" s="26" t="str">
        <f ca="1">IFERROR(__xludf.DUMMYFUNCTION("""COMPUTED_VALUE"""),"")</f>
        <v/>
      </c>
      <c r="J360" s="26" t="str">
        <f ca="1">IFERROR(__xludf.DUMMYFUNCTION("""COMPUTED_VALUE"""),"")</f>
        <v/>
      </c>
      <c r="K360" s="26" t="str">
        <f ca="1">IFERROR(__xludf.DUMMYFUNCTION("""COMPUTED_VALUE"""),"")</f>
        <v/>
      </c>
      <c r="L360" s="27" t="str">
        <f ca="1">IFERROR(__xludf.DUMMYFUNCTION("""COMPUTED_VALUE"""),"")</f>
        <v/>
      </c>
      <c r="M360" s="26" t="str">
        <f ca="1">IFERROR(__xludf.DUMMYFUNCTION("""COMPUTED_VALUE"""),"")</f>
        <v/>
      </c>
      <c r="N360" s="26" t="str">
        <f ca="1">IFERROR(__xludf.DUMMYFUNCTION("""COMPUTED_VALUE"""),"")</f>
        <v/>
      </c>
      <c r="O360" s="22" t="str">
        <f ca="1">IFERROR(__xludf.DUMMYFUNCTION("""COMPUTED_VALUE"""),"")</f>
        <v/>
      </c>
      <c r="P360" s="22"/>
      <c r="Q360" s="22"/>
      <c r="R360" s="22"/>
      <c r="S360" s="22"/>
      <c r="T360" s="22"/>
      <c r="U360" s="22"/>
      <c r="V360" s="22"/>
      <c r="W360" s="22"/>
      <c r="X360" s="22"/>
      <c r="Y360" s="22"/>
    </row>
    <row r="361" spans="1:25" ht="14.25">
      <c r="A361" s="29"/>
      <c r="B361" s="22" t="str">
        <f ca="1">IFERROR(__xludf.DUMMYFUNCTION("""COMPUTED_VALUE"""),"")</f>
        <v/>
      </c>
      <c r="C361" s="22" t="str">
        <f ca="1">IFERROR(__xludf.DUMMYFUNCTION("""COMPUTED_VALUE"""),"")</f>
        <v/>
      </c>
      <c r="D361" s="26" t="str">
        <f ca="1">IFERROR(__xludf.DUMMYFUNCTION("""COMPUTED_VALUE"""),"")</f>
        <v/>
      </c>
      <c r="E361" s="26" t="str">
        <f ca="1">IFERROR(__xludf.DUMMYFUNCTION("""COMPUTED_VALUE"""),"")</f>
        <v/>
      </c>
      <c r="F361" s="28" t="str">
        <f ca="1">IFERROR(__xludf.DUMMYFUNCTION("""COMPUTED_VALUE"""),"")</f>
        <v/>
      </c>
      <c r="G361" s="26" t="str">
        <f ca="1">IFERROR(__xludf.DUMMYFUNCTION("""COMPUTED_VALUE"""),"")</f>
        <v/>
      </c>
      <c r="H361" s="26" t="str">
        <f ca="1">IFERROR(__xludf.DUMMYFUNCTION("""COMPUTED_VALUE"""),"")</f>
        <v/>
      </c>
      <c r="I361" s="26" t="str">
        <f ca="1">IFERROR(__xludf.DUMMYFUNCTION("""COMPUTED_VALUE"""),"")</f>
        <v/>
      </c>
      <c r="J361" s="26" t="str">
        <f ca="1">IFERROR(__xludf.DUMMYFUNCTION("""COMPUTED_VALUE"""),"")</f>
        <v/>
      </c>
      <c r="K361" s="26" t="str">
        <f ca="1">IFERROR(__xludf.DUMMYFUNCTION("""COMPUTED_VALUE"""),"")</f>
        <v/>
      </c>
      <c r="L361" s="27" t="str">
        <f ca="1">IFERROR(__xludf.DUMMYFUNCTION("""COMPUTED_VALUE"""),"")</f>
        <v/>
      </c>
      <c r="M361" s="26" t="str">
        <f ca="1">IFERROR(__xludf.DUMMYFUNCTION("""COMPUTED_VALUE"""),"")</f>
        <v/>
      </c>
      <c r="N361" s="26" t="str">
        <f ca="1">IFERROR(__xludf.DUMMYFUNCTION("""COMPUTED_VALUE"""),"")</f>
        <v/>
      </c>
      <c r="O361" s="22" t="str">
        <f ca="1">IFERROR(__xludf.DUMMYFUNCTION("""COMPUTED_VALUE"""),"")</f>
        <v/>
      </c>
      <c r="P361" s="22"/>
      <c r="Q361" s="22"/>
      <c r="R361" s="22"/>
      <c r="S361" s="22"/>
      <c r="T361" s="22"/>
      <c r="U361" s="22"/>
      <c r="V361" s="22"/>
      <c r="W361" s="22"/>
      <c r="X361" s="22"/>
      <c r="Y361" s="22"/>
    </row>
    <row r="362" spans="1:25" ht="14.25">
      <c r="A362" s="29"/>
      <c r="B362" s="22" t="str">
        <f ca="1">IFERROR(__xludf.DUMMYFUNCTION("""COMPUTED_VALUE"""),"")</f>
        <v/>
      </c>
      <c r="C362" s="22" t="str">
        <f ca="1">IFERROR(__xludf.DUMMYFUNCTION("""COMPUTED_VALUE"""),"")</f>
        <v/>
      </c>
      <c r="D362" s="26" t="str">
        <f ca="1">IFERROR(__xludf.DUMMYFUNCTION("""COMPUTED_VALUE"""),"")</f>
        <v/>
      </c>
      <c r="E362" s="26" t="str">
        <f ca="1">IFERROR(__xludf.DUMMYFUNCTION("""COMPUTED_VALUE"""),"")</f>
        <v/>
      </c>
      <c r="F362" s="28" t="str">
        <f ca="1">IFERROR(__xludf.DUMMYFUNCTION("""COMPUTED_VALUE"""),"")</f>
        <v/>
      </c>
      <c r="G362" s="26" t="str">
        <f ca="1">IFERROR(__xludf.DUMMYFUNCTION("""COMPUTED_VALUE"""),"")</f>
        <v/>
      </c>
      <c r="H362" s="26" t="str">
        <f ca="1">IFERROR(__xludf.DUMMYFUNCTION("""COMPUTED_VALUE"""),"")</f>
        <v/>
      </c>
      <c r="I362" s="26" t="str">
        <f ca="1">IFERROR(__xludf.DUMMYFUNCTION("""COMPUTED_VALUE"""),"")</f>
        <v/>
      </c>
      <c r="J362" s="26" t="str">
        <f ca="1">IFERROR(__xludf.DUMMYFUNCTION("""COMPUTED_VALUE"""),"")</f>
        <v/>
      </c>
      <c r="K362" s="26" t="str">
        <f ca="1">IFERROR(__xludf.DUMMYFUNCTION("""COMPUTED_VALUE"""),"")</f>
        <v/>
      </c>
      <c r="L362" s="27" t="str">
        <f ca="1">IFERROR(__xludf.DUMMYFUNCTION("""COMPUTED_VALUE"""),"")</f>
        <v/>
      </c>
      <c r="M362" s="26" t="str">
        <f ca="1">IFERROR(__xludf.DUMMYFUNCTION("""COMPUTED_VALUE"""),"")</f>
        <v/>
      </c>
      <c r="N362" s="26" t="str">
        <f ca="1">IFERROR(__xludf.DUMMYFUNCTION("""COMPUTED_VALUE"""),"")</f>
        <v/>
      </c>
      <c r="O362" s="22" t="str">
        <f ca="1">IFERROR(__xludf.DUMMYFUNCTION("""COMPUTED_VALUE"""),"")</f>
        <v/>
      </c>
      <c r="P362" s="22"/>
      <c r="Q362" s="22"/>
      <c r="R362" s="22"/>
      <c r="S362" s="22"/>
      <c r="T362" s="22"/>
      <c r="U362" s="22"/>
      <c r="V362" s="22"/>
      <c r="W362" s="22"/>
      <c r="X362" s="22"/>
      <c r="Y362" s="22"/>
    </row>
    <row r="363" spans="1:25" ht="14.25">
      <c r="A363" s="29"/>
      <c r="B363" s="22" t="str">
        <f ca="1">IFERROR(__xludf.DUMMYFUNCTION("""COMPUTED_VALUE"""),"")</f>
        <v/>
      </c>
      <c r="C363" s="22" t="str">
        <f ca="1">IFERROR(__xludf.DUMMYFUNCTION("""COMPUTED_VALUE"""),"")</f>
        <v/>
      </c>
      <c r="D363" s="26" t="str">
        <f ca="1">IFERROR(__xludf.DUMMYFUNCTION("""COMPUTED_VALUE"""),"")</f>
        <v/>
      </c>
      <c r="E363" s="26" t="str">
        <f ca="1">IFERROR(__xludf.DUMMYFUNCTION("""COMPUTED_VALUE"""),"")</f>
        <v/>
      </c>
      <c r="F363" s="28" t="str">
        <f ca="1">IFERROR(__xludf.DUMMYFUNCTION("""COMPUTED_VALUE"""),"")</f>
        <v/>
      </c>
      <c r="G363" s="26" t="str">
        <f ca="1">IFERROR(__xludf.DUMMYFUNCTION("""COMPUTED_VALUE"""),"")</f>
        <v/>
      </c>
      <c r="H363" s="26" t="str">
        <f ca="1">IFERROR(__xludf.DUMMYFUNCTION("""COMPUTED_VALUE"""),"")</f>
        <v/>
      </c>
      <c r="I363" s="26" t="str">
        <f ca="1">IFERROR(__xludf.DUMMYFUNCTION("""COMPUTED_VALUE"""),"")</f>
        <v/>
      </c>
      <c r="J363" s="26" t="str">
        <f ca="1">IFERROR(__xludf.DUMMYFUNCTION("""COMPUTED_VALUE"""),"")</f>
        <v/>
      </c>
      <c r="K363" s="26" t="str">
        <f ca="1">IFERROR(__xludf.DUMMYFUNCTION("""COMPUTED_VALUE"""),"")</f>
        <v/>
      </c>
      <c r="L363" s="27" t="str">
        <f ca="1">IFERROR(__xludf.DUMMYFUNCTION("""COMPUTED_VALUE"""),"")</f>
        <v/>
      </c>
      <c r="M363" s="26" t="str">
        <f ca="1">IFERROR(__xludf.DUMMYFUNCTION("""COMPUTED_VALUE"""),"")</f>
        <v/>
      </c>
      <c r="N363" s="26" t="str">
        <f ca="1">IFERROR(__xludf.DUMMYFUNCTION("""COMPUTED_VALUE"""),"")</f>
        <v/>
      </c>
      <c r="O363" s="22" t="str">
        <f ca="1">IFERROR(__xludf.DUMMYFUNCTION("""COMPUTED_VALUE"""),"")</f>
        <v/>
      </c>
      <c r="P363" s="22"/>
      <c r="Q363" s="22"/>
      <c r="R363" s="22"/>
      <c r="S363" s="22"/>
      <c r="T363" s="22"/>
      <c r="U363" s="22"/>
      <c r="V363" s="22"/>
      <c r="W363" s="22"/>
      <c r="X363" s="22"/>
      <c r="Y363" s="22"/>
    </row>
    <row r="364" spans="1:25" ht="14.25">
      <c r="A364" s="29"/>
      <c r="B364" s="22" t="str">
        <f ca="1">IFERROR(__xludf.DUMMYFUNCTION("""COMPUTED_VALUE"""),"")</f>
        <v/>
      </c>
      <c r="C364" s="22" t="str">
        <f ca="1">IFERROR(__xludf.DUMMYFUNCTION("""COMPUTED_VALUE"""),"")</f>
        <v/>
      </c>
      <c r="D364" s="26" t="str">
        <f ca="1">IFERROR(__xludf.DUMMYFUNCTION("""COMPUTED_VALUE"""),"")</f>
        <v/>
      </c>
      <c r="E364" s="26" t="str">
        <f ca="1">IFERROR(__xludf.DUMMYFUNCTION("""COMPUTED_VALUE"""),"")</f>
        <v/>
      </c>
      <c r="F364" s="28" t="str">
        <f ca="1">IFERROR(__xludf.DUMMYFUNCTION("""COMPUTED_VALUE"""),"")</f>
        <v/>
      </c>
      <c r="G364" s="26" t="str">
        <f ca="1">IFERROR(__xludf.DUMMYFUNCTION("""COMPUTED_VALUE"""),"")</f>
        <v/>
      </c>
      <c r="H364" s="26" t="str">
        <f ca="1">IFERROR(__xludf.DUMMYFUNCTION("""COMPUTED_VALUE"""),"")</f>
        <v/>
      </c>
      <c r="I364" s="26" t="str">
        <f ca="1">IFERROR(__xludf.DUMMYFUNCTION("""COMPUTED_VALUE"""),"")</f>
        <v/>
      </c>
      <c r="J364" s="26" t="str">
        <f ca="1">IFERROR(__xludf.DUMMYFUNCTION("""COMPUTED_VALUE"""),"")</f>
        <v/>
      </c>
      <c r="K364" s="26" t="str">
        <f ca="1">IFERROR(__xludf.DUMMYFUNCTION("""COMPUTED_VALUE"""),"")</f>
        <v/>
      </c>
      <c r="L364" s="27" t="str">
        <f ca="1">IFERROR(__xludf.DUMMYFUNCTION("""COMPUTED_VALUE"""),"")</f>
        <v/>
      </c>
      <c r="M364" s="26" t="str">
        <f ca="1">IFERROR(__xludf.DUMMYFUNCTION("""COMPUTED_VALUE"""),"")</f>
        <v/>
      </c>
      <c r="N364" s="26" t="str">
        <f ca="1">IFERROR(__xludf.DUMMYFUNCTION("""COMPUTED_VALUE"""),"")</f>
        <v/>
      </c>
      <c r="O364" s="22" t="str">
        <f ca="1">IFERROR(__xludf.DUMMYFUNCTION("""COMPUTED_VALUE"""),"")</f>
        <v/>
      </c>
      <c r="P364" s="22"/>
      <c r="Q364" s="22"/>
      <c r="R364" s="22"/>
      <c r="S364" s="22"/>
      <c r="T364" s="22"/>
      <c r="U364" s="22"/>
      <c r="V364" s="22"/>
      <c r="W364" s="22"/>
      <c r="X364" s="22"/>
      <c r="Y364" s="22"/>
    </row>
    <row r="365" spans="1:25" ht="14.25">
      <c r="A365" s="29"/>
      <c r="B365" s="22" t="str">
        <f ca="1">IFERROR(__xludf.DUMMYFUNCTION("""COMPUTED_VALUE"""),"")</f>
        <v/>
      </c>
      <c r="C365" s="22" t="str">
        <f ca="1">IFERROR(__xludf.DUMMYFUNCTION("""COMPUTED_VALUE"""),"")</f>
        <v/>
      </c>
      <c r="D365" s="26" t="str">
        <f ca="1">IFERROR(__xludf.DUMMYFUNCTION("""COMPUTED_VALUE"""),"")</f>
        <v/>
      </c>
      <c r="E365" s="26" t="str">
        <f ca="1">IFERROR(__xludf.DUMMYFUNCTION("""COMPUTED_VALUE"""),"")</f>
        <v/>
      </c>
      <c r="F365" s="28" t="str">
        <f ca="1">IFERROR(__xludf.DUMMYFUNCTION("""COMPUTED_VALUE"""),"")</f>
        <v/>
      </c>
      <c r="G365" s="26" t="str">
        <f ca="1">IFERROR(__xludf.DUMMYFUNCTION("""COMPUTED_VALUE"""),"")</f>
        <v/>
      </c>
      <c r="H365" s="26" t="str">
        <f ca="1">IFERROR(__xludf.DUMMYFUNCTION("""COMPUTED_VALUE"""),"")</f>
        <v/>
      </c>
      <c r="I365" s="26" t="str">
        <f ca="1">IFERROR(__xludf.DUMMYFUNCTION("""COMPUTED_VALUE"""),"")</f>
        <v/>
      </c>
      <c r="J365" s="26" t="str">
        <f ca="1">IFERROR(__xludf.DUMMYFUNCTION("""COMPUTED_VALUE"""),"")</f>
        <v/>
      </c>
      <c r="K365" s="26" t="str">
        <f ca="1">IFERROR(__xludf.DUMMYFUNCTION("""COMPUTED_VALUE"""),"")</f>
        <v/>
      </c>
      <c r="L365" s="27" t="str">
        <f ca="1">IFERROR(__xludf.DUMMYFUNCTION("""COMPUTED_VALUE"""),"")</f>
        <v/>
      </c>
      <c r="M365" s="26" t="str">
        <f ca="1">IFERROR(__xludf.DUMMYFUNCTION("""COMPUTED_VALUE"""),"")</f>
        <v/>
      </c>
      <c r="N365" s="26" t="str">
        <f ca="1">IFERROR(__xludf.DUMMYFUNCTION("""COMPUTED_VALUE"""),"")</f>
        <v/>
      </c>
      <c r="O365" s="22" t="str">
        <f ca="1">IFERROR(__xludf.DUMMYFUNCTION("""COMPUTED_VALUE"""),"")</f>
        <v/>
      </c>
      <c r="P365" s="22"/>
      <c r="Q365" s="22"/>
      <c r="R365" s="22"/>
      <c r="S365" s="22"/>
      <c r="T365" s="22"/>
      <c r="U365" s="22"/>
      <c r="V365" s="22"/>
      <c r="W365" s="22"/>
      <c r="X365" s="22"/>
      <c r="Y365" s="22"/>
    </row>
    <row r="366" spans="1:25" ht="14.25">
      <c r="A366" s="29"/>
      <c r="B366" s="22" t="str">
        <f ca="1">IFERROR(__xludf.DUMMYFUNCTION("""COMPUTED_VALUE"""),"")</f>
        <v/>
      </c>
      <c r="C366" s="22" t="str">
        <f ca="1">IFERROR(__xludf.DUMMYFUNCTION("""COMPUTED_VALUE"""),"")</f>
        <v/>
      </c>
      <c r="D366" s="26" t="str">
        <f ca="1">IFERROR(__xludf.DUMMYFUNCTION("""COMPUTED_VALUE"""),"")</f>
        <v/>
      </c>
      <c r="E366" s="26" t="str">
        <f ca="1">IFERROR(__xludf.DUMMYFUNCTION("""COMPUTED_VALUE"""),"")</f>
        <v/>
      </c>
      <c r="F366" s="28" t="str">
        <f ca="1">IFERROR(__xludf.DUMMYFUNCTION("""COMPUTED_VALUE"""),"")</f>
        <v/>
      </c>
      <c r="G366" s="26" t="str">
        <f ca="1">IFERROR(__xludf.DUMMYFUNCTION("""COMPUTED_VALUE"""),"")</f>
        <v/>
      </c>
      <c r="H366" s="26" t="str">
        <f ca="1">IFERROR(__xludf.DUMMYFUNCTION("""COMPUTED_VALUE"""),"")</f>
        <v/>
      </c>
      <c r="I366" s="26" t="str">
        <f ca="1">IFERROR(__xludf.DUMMYFUNCTION("""COMPUTED_VALUE"""),"")</f>
        <v/>
      </c>
      <c r="J366" s="26" t="str">
        <f ca="1">IFERROR(__xludf.DUMMYFUNCTION("""COMPUTED_VALUE"""),"")</f>
        <v/>
      </c>
      <c r="K366" s="26" t="str">
        <f ca="1">IFERROR(__xludf.DUMMYFUNCTION("""COMPUTED_VALUE"""),"")</f>
        <v/>
      </c>
      <c r="L366" s="27" t="str">
        <f ca="1">IFERROR(__xludf.DUMMYFUNCTION("""COMPUTED_VALUE"""),"")</f>
        <v/>
      </c>
      <c r="M366" s="26" t="str">
        <f ca="1">IFERROR(__xludf.DUMMYFUNCTION("""COMPUTED_VALUE"""),"")</f>
        <v/>
      </c>
      <c r="N366" s="26" t="str">
        <f ca="1">IFERROR(__xludf.DUMMYFUNCTION("""COMPUTED_VALUE"""),"")</f>
        <v/>
      </c>
      <c r="O366" s="22" t="str">
        <f ca="1">IFERROR(__xludf.DUMMYFUNCTION("""COMPUTED_VALUE"""),"")</f>
        <v/>
      </c>
      <c r="P366" s="22"/>
      <c r="Q366" s="22"/>
      <c r="R366" s="22"/>
      <c r="S366" s="22"/>
      <c r="T366" s="22"/>
      <c r="U366" s="22"/>
      <c r="V366" s="22"/>
      <c r="W366" s="22"/>
      <c r="X366" s="22"/>
      <c r="Y366" s="22"/>
    </row>
    <row r="367" spans="1:25" ht="14.25">
      <c r="A367" s="29"/>
      <c r="B367" s="22" t="str">
        <f ca="1">IFERROR(__xludf.DUMMYFUNCTION("""COMPUTED_VALUE"""),"")</f>
        <v/>
      </c>
      <c r="C367" s="22" t="str">
        <f ca="1">IFERROR(__xludf.DUMMYFUNCTION("""COMPUTED_VALUE"""),"")</f>
        <v/>
      </c>
      <c r="D367" s="26" t="str">
        <f ca="1">IFERROR(__xludf.DUMMYFUNCTION("""COMPUTED_VALUE"""),"")</f>
        <v/>
      </c>
      <c r="E367" s="26" t="str">
        <f ca="1">IFERROR(__xludf.DUMMYFUNCTION("""COMPUTED_VALUE"""),"")</f>
        <v/>
      </c>
      <c r="F367" s="28" t="str">
        <f ca="1">IFERROR(__xludf.DUMMYFUNCTION("""COMPUTED_VALUE"""),"")</f>
        <v/>
      </c>
      <c r="G367" s="26" t="str">
        <f ca="1">IFERROR(__xludf.DUMMYFUNCTION("""COMPUTED_VALUE"""),"")</f>
        <v/>
      </c>
      <c r="H367" s="26" t="str">
        <f ca="1">IFERROR(__xludf.DUMMYFUNCTION("""COMPUTED_VALUE"""),"")</f>
        <v/>
      </c>
      <c r="I367" s="26" t="str">
        <f ca="1">IFERROR(__xludf.DUMMYFUNCTION("""COMPUTED_VALUE"""),"")</f>
        <v/>
      </c>
      <c r="J367" s="26" t="str">
        <f ca="1">IFERROR(__xludf.DUMMYFUNCTION("""COMPUTED_VALUE"""),"")</f>
        <v/>
      </c>
      <c r="K367" s="26" t="str">
        <f ca="1">IFERROR(__xludf.DUMMYFUNCTION("""COMPUTED_VALUE"""),"")</f>
        <v/>
      </c>
      <c r="L367" s="27" t="str">
        <f ca="1">IFERROR(__xludf.DUMMYFUNCTION("""COMPUTED_VALUE"""),"")</f>
        <v/>
      </c>
      <c r="M367" s="26" t="str">
        <f ca="1">IFERROR(__xludf.DUMMYFUNCTION("""COMPUTED_VALUE"""),"")</f>
        <v/>
      </c>
      <c r="N367" s="26" t="str">
        <f ca="1">IFERROR(__xludf.DUMMYFUNCTION("""COMPUTED_VALUE"""),"")</f>
        <v/>
      </c>
      <c r="O367" s="22" t="str">
        <f ca="1">IFERROR(__xludf.DUMMYFUNCTION("""COMPUTED_VALUE"""),"")</f>
        <v/>
      </c>
      <c r="P367" s="22"/>
      <c r="Q367" s="22"/>
      <c r="R367" s="22"/>
      <c r="S367" s="22"/>
      <c r="T367" s="22"/>
      <c r="U367" s="22"/>
      <c r="V367" s="22"/>
      <c r="W367" s="22"/>
      <c r="X367" s="22"/>
      <c r="Y367" s="22"/>
    </row>
    <row r="368" spans="1:25" ht="14.25">
      <c r="A368" s="29"/>
      <c r="B368" s="22" t="str">
        <f ca="1">IFERROR(__xludf.DUMMYFUNCTION("""COMPUTED_VALUE"""),"")</f>
        <v/>
      </c>
      <c r="C368" s="22" t="str">
        <f ca="1">IFERROR(__xludf.DUMMYFUNCTION("""COMPUTED_VALUE"""),"")</f>
        <v/>
      </c>
      <c r="D368" s="26" t="str">
        <f ca="1">IFERROR(__xludf.DUMMYFUNCTION("""COMPUTED_VALUE"""),"")</f>
        <v/>
      </c>
      <c r="E368" s="26" t="str">
        <f ca="1">IFERROR(__xludf.DUMMYFUNCTION("""COMPUTED_VALUE"""),"")</f>
        <v/>
      </c>
      <c r="F368" s="28" t="str">
        <f ca="1">IFERROR(__xludf.DUMMYFUNCTION("""COMPUTED_VALUE"""),"")</f>
        <v/>
      </c>
      <c r="G368" s="26" t="str">
        <f ca="1">IFERROR(__xludf.DUMMYFUNCTION("""COMPUTED_VALUE"""),"")</f>
        <v/>
      </c>
      <c r="H368" s="26" t="str">
        <f ca="1">IFERROR(__xludf.DUMMYFUNCTION("""COMPUTED_VALUE"""),"")</f>
        <v/>
      </c>
      <c r="I368" s="26" t="str">
        <f ca="1">IFERROR(__xludf.DUMMYFUNCTION("""COMPUTED_VALUE"""),"")</f>
        <v/>
      </c>
      <c r="J368" s="26" t="str">
        <f ca="1">IFERROR(__xludf.DUMMYFUNCTION("""COMPUTED_VALUE"""),"")</f>
        <v/>
      </c>
      <c r="K368" s="26" t="str">
        <f ca="1">IFERROR(__xludf.DUMMYFUNCTION("""COMPUTED_VALUE"""),"")</f>
        <v/>
      </c>
      <c r="L368" s="27" t="str">
        <f ca="1">IFERROR(__xludf.DUMMYFUNCTION("""COMPUTED_VALUE"""),"")</f>
        <v/>
      </c>
      <c r="M368" s="26" t="str">
        <f ca="1">IFERROR(__xludf.DUMMYFUNCTION("""COMPUTED_VALUE"""),"")</f>
        <v/>
      </c>
      <c r="N368" s="26" t="str">
        <f ca="1">IFERROR(__xludf.DUMMYFUNCTION("""COMPUTED_VALUE"""),"")</f>
        <v/>
      </c>
      <c r="O368" s="22" t="str">
        <f ca="1">IFERROR(__xludf.DUMMYFUNCTION("""COMPUTED_VALUE"""),"")</f>
        <v/>
      </c>
      <c r="P368" s="22"/>
      <c r="Q368" s="22"/>
      <c r="R368" s="22"/>
      <c r="S368" s="22"/>
      <c r="T368" s="22"/>
      <c r="U368" s="22"/>
      <c r="V368" s="22"/>
      <c r="W368" s="22"/>
      <c r="X368" s="22"/>
      <c r="Y368" s="22"/>
    </row>
    <row r="369" spans="1:25" ht="14.25">
      <c r="A369" s="29"/>
      <c r="B369" s="22" t="str">
        <f ca="1">IFERROR(__xludf.DUMMYFUNCTION("""COMPUTED_VALUE"""),"")</f>
        <v/>
      </c>
      <c r="C369" s="22" t="str">
        <f ca="1">IFERROR(__xludf.DUMMYFUNCTION("""COMPUTED_VALUE"""),"")</f>
        <v/>
      </c>
      <c r="D369" s="26" t="str">
        <f ca="1">IFERROR(__xludf.DUMMYFUNCTION("""COMPUTED_VALUE"""),"")</f>
        <v/>
      </c>
      <c r="E369" s="26" t="str">
        <f ca="1">IFERROR(__xludf.DUMMYFUNCTION("""COMPUTED_VALUE"""),"")</f>
        <v/>
      </c>
      <c r="F369" s="28" t="str">
        <f ca="1">IFERROR(__xludf.DUMMYFUNCTION("""COMPUTED_VALUE"""),"")</f>
        <v/>
      </c>
      <c r="G369" s="26" t="str">
        <f ca="1">IFERROR(__xludf.DUMMYFUNCTION("""COMPUTED_VALUE"""),"")</f>
        <v/>
      </c>
      <c r="H369" s="26" t="str">
        <f ca="1">IFERROR(__xludf.DUMMYFUNCTION("""COMPUTED_VALUE"""),"")</f>
        <v/>
      </c>
      <c r="I369" s="26" t="str">
        <f ca="1">IFERROR(__xludf.DUMMYFUNCTION("""COMPUTED_VALUE"""),"")</f>
        <v/>
      </c>
      <c r="J369" s="26" t="str">
        <f ca="1">IFERROR(__xludf.DUMMYFUNCTION("""COMPUTED_VALUE"""),"")</f>
        <v/>
      </c>
      <c r="K369" s="26" t="str">
        <f ca="1">IFERROR(__xludf.DUMMYFUNCTION("""COMPUTED_VALUE"""),"")</f>
        <v/>
      </c>
      <c r="L369" s="27" t="str">
        <f ca="1">IFERROR(__xludf.DUMMYFUNCTION("""COMPUTED_VALUE"""),"")</f>
        <v/>
      </c>
      <c r="M369" s="26" t="str">
        <f ca="1">IFERROR(__xludf.DUMMYFUNCTION("""COMPUTED_VALUE"""),"")</f>
        <v/>
      </c>
      <c r="N369" s="26" t="str">
        <f ca="1">IFERROR(__xludf.DUMMYFUNCTION("""COMPUTED_VALUE"""),"")</f>
        <v/>
      </c>
      <c r="O369" s="22" t="str">
        <f ca="1">IFERROR(__xludf.DUMMYFUNCTION("""COMPUTED_VALUE"""),"")</f>
        <v/>
      </c>
      <c r="P369" s="22"/>
      <c r="Q369" s="22"/>
      <c r="R369" s="22"/>
      <c r="S369" s="22"/>
      <c r="T369" s="22"/>
      <c r="U369" s="22"/>
      <c r="V369" s="22"/>
      <c r="W369" s="22"/>
      <c r="X369" s="22"/>
      <c r="Y369" s="22"/>
    </row>
    <row r="370" spans="1:25" ht="14.25">
      <c r="A370" s="29"/>
      <c r="B370" s="22" t="str">
        <f ca="1">IFERROR(__xludf.DUMMYFUNCTION("""COMPUTED_VALUE"""),"")</f>
        <v/>
      </c>
      <c r="C370" s="22" t="str">
        <f ca="1">IFERROR(__xludf.DUMMYFUNCTION("""COMPUTED_VALUE"""),"")</f>
        <v/>
      </c>
      <c r="D370" s="26" t="str">
        <f ca="1">IFERROR(__xludf.DUMMYFUNCTION("""COMPUTED_VALUE"""),"")</f>
        <v/>
      </c>
      <c r="E370" s="26" t="str">
        <f ca="1">IFERROR(__xludf.DUMMYFUNCTION("""COMPUTED_VALUE"""),"")</f>
        <v/>
      </c>
      <c r="F370" s="28" t="str">
        <f ca="1">IFERROR(__xludf.DUMMYFUNCTION("""COMPUTED_VALUE"""),"")</f>
        <v/>
      </c>
      <c r="G370" s="26" t="str">
        <f ca="1">IFERROR(__xludf.DUMMYFUNCTION("""COMPUTED_VALUE"""),"")</f>
        <v/>
      </c>
      <c r="H370" s="26" t="str">
        <f ca="1">IFERROR(__xludf.DUMMYFUNCTION("""COMPUTED_VALUE"""),"")</f>
        <v/>
      </c>
      <c r="I370" s="26" t="str">
        <f ca="1">IFERROR(__xludf.DUMMYFUNCTION("""COMPUTED_VALUE"""),"")</f>
        <v/>
      </c>
      <c r="J370" s="26" t="str">
        <f ca="1">IFERROR(__xludf.DUMMYFUNCTION("""COMPUTED_VALUE"""),"")</f>
        <v/>
      </c>
      <c r="K370" s="26" t="str">
        <f ca="1">IFERROR(__xludf.DUMMYFUNCTION("""COMPUTED_VALUE"""),"")</f>
        <v/>
      </c>
      <c r="L370" s="27" t="str">
        <f ca="1">IFERROR(__xludf.DUMMYFUNCTION("""COMPUTED_VALUE"""),"")</f>
        <v/>
      </c>
      <c r="M370" s="26" t="str">
        <f ca="1">IFERROR(__xludf.DUMMYFUNCTION("""COMPUTED_VALUE"""),"")</f>
        <v/>
      </c>
      <c r="N370" s="26" t="str">
        <f ca="1">IFERROR(__xludf.DUMMYFUNCTION("""COMPUTED_VALUE"""),"")</f>
        <v/>
      </c>
      <c r="O370" s="22" t="str">
        <f ca="1">IFERROR(__xludf.DUMMYFUNCTION("""COMPUTED_VALUE"""),"")</f>
        <v/>
      </c>
      <c r="P370" s="22"/>
      <c r="Q370" s="22"/>
      <c r="R370" s="22"/>
      <c r="S370" s="22"/>
      <c r="T370" s="22"/>
      <c r="U370" s="22"/>
      <c r="V370" s="22"/>
      <c r="W370" s="22"/>
      <c r="X370" s="22"/>
      <c r="Y370" s="22"/>
    </row>
    <row r="371" spans="1:25" ht="14.25">
      <c r="A371" s="29"/>
      <c r="B371" s="22" t="str">
        <f ca="1">IFERROR(__xludf.DUMMYFUNCTION("""COMPUTED_VALUE"""),"")</f>
        <v/>
      </c>
      <c r="C371" s="22" t="str">
        <f ca="1">IFERROR(__xludf.DUMMYFUNCTION("""COMPUTED_VALUE"""),"")</f>
        <v/>
      </c>
      <c r="D371" s="26" t="str">
        <f ca="1">IFERROR(__xludf.DUMMYFUNCTION("""COMPUTED_VALUE"""),"")</f>
        <v/>
      </c>
      <c r="E371" s="26" t="str">
        <f ca="1">IFERROR(__xludf.DUMMYFUNCTION("""COMPUTED_VALUE"""),"")</f>
        <v/>
      </c>
      <c r="F371" s="28" t="str">
        <f ca="1">IFERROR(__xludf.DUMMYFUNCTION("""COMPUTED_VALUE"""),"")</f>
        <v/>
      </c>
      <c r="G371" s="26" t="str">
        <f ca="1">IFERROR(__xludf.DUMMYFUNCTION("""COMPUTED_VALUE"""),"")</f>
        <v/>
      </c>
      <c r="H371" s="26" t="str">
        <f ca="1">IFERROR(__xludf.DUMMYFUNCTION("""COMPUTED_VALUE"""),"")</f>
        <v/>
      </c>
      <c r="I371" s="26" t="str">
        <f ca="1">IFERROR(__xludf.DUMMYFUNCTION("""COMPUTED_VALUE"""),"")</f>
        <v/>
      </c>
      <c r="J371" s="26" t="str">
        <f ca="1">IFERROR(__xludf.DUMMYFUNCTION("""COMPUTED_VALUE"""),"")</f>
        <v/>
      </c>
      <c r="K371" s="26" t="str">
        <f ca="1">IFERROR(__xludf.DUMMYFUNCTION("""COMPUTED_VALUE"""),"")</f>
        <v/>
      </c>
      <c r="L371" s="27" t="str">
        <f ca="1">IFERROR(__xludf.DUMMYFUNCTION("""COMPUTED_VALUE"""),"")</f>
        <v/>
      </c>
      <c r="M371" s="26" t="str">
        <f ca="1">IFERROR(__xludf.DUMMYFUNCTION("""COMPUTED_VALUE"""),"")</f>
        <v/>
      </c>
      <c r="N371" s="26" t="str">
        <f ca="1">IFERROR(__xludf.DUMMYFUNCTION("""COMPUTED_VALUE"""),"")</f>
        <v/>
      </c>
      <c r="O371" s="22" t="str">
        <f ca="1">IFERROR(__xludf.DUMMYFUNCTION("""COMPUTED_VALUE"""),"")</f>
        <v/>
      </c>
      <c r="P371" s="22"/>
      <c r="Q371" s="22"/>
      <c r="R371" s="22"/>
      <c r="S371" s="22"/>
      <c r="T371" s="22"/>
      <c r="U371" s="22"/>
      <c r="V371" s="22"/>
      <c r="W371" s="22"/>
      <c r="X371" s="22"/>
      <c r="Y371" s="22"/>
    </row>
    <row r="372" spans="1:25" ht="14.25">
      <c r="A372" s="29"/>
      <c r="B372" s="22" t="str">
        <f ca="1">IFERROR(__xludf.DUMMYFUNCTION("""COMPUTED_VALUE"""),"")</f>
        <v/>
      </c>
      <c r="C372" s="22" t="str">
        <f ca="1">IFERROR(__xludf.DUMMYFUNCTION("""COMPUTED_VALUE"""),"")</f>
        <v/>
      </c>
      <c r="D372" s="26" t="str">
        <f ca="1">IFERROR(__xludf.DUMMYFUNCTION("""COMPUTED_VALUE"""),"")</f>
        <v/>
      </c>
      <c r="E372" s="26" t="str">
        <f ca="1">IFERROR(__xludf.DUMMYFUNCTION("""COMPUTED_VALUE"""),"")</f>
        <v/>
      </c>
      <c r="F372" s="28" t="str">
        <f ca="1">IFERROR(__xludf.DUMMYFUNCTION("""COMPUTED_VALUE"""),"")</f>
        <v/>
      </c>
      <c r="G372" s="26" t="str">
        <f ca="1">IFERROR(__xludf.DUMMYFUNCTION("""COMPUTED_VALUE"""),"")</f>
        <v/>
      </c>
      <c r="H372" s="26" t="str">
        <f ca="1">IFERROR(__xludf.DUMMYFUNCTION("""COMPUTED_VALUE"""),"")</f>
        <v/>
      </c>
      <c r="I372" s="26" t="str">
        <f ca="1">IFERROR(__xludf.DUMMYFUNCTION("""COMPUTED_VALUE"""),"")</f>
        <v/>
      </c>
      <c r="J372" s="26" t="str">
        <f ca="1">IFERROR(__xludf.DUMMYFUNCTION("""COMPUTED_VALUE"""),"")</f>
        <v/>
      </c>
      <c r="K372" s="26" t="str">
        <f ca="1">IFERROR(__xludf.DUMMYFUNCTION("""COMPUTED_VALUE"""),"")</f>
        <v/>
      </c>
      <c r="L372" s="27" t="str">
        <f ca="1">IFERROR(__xludf.DUMMYFUNCTION("""COMPUTED_VALUE"""),"")</f>
        <v/>
      </c>
      <c r="M372" s="26" t="str">
        <f ca="1">IFERROR(__xludf.DUMMYFUNCTION("""COMPUTED_VALUE"""),"")</f>
        <v/>
      </c>
      <c r="N372" s="26" t="str">
        <f ca="1">IFERROR(__xludf.DUMMYFUNCTION("""COMPUTED_VALUE"""),"")</f>
        <v/>
      </c>
      <c r="O372" s="22" t="str">
        <f ca="1">IFERROR(__xludf.DUMMYFUNCTION("""COMPUTED_VALUE"""),"")</f>
        <v/>
      </c>
      <c r="P372" s="22"/>
      <c r="Q372" s="22"/>
      <c r="R372" s="22"/>
      <c r="S372" s="22"/>
      <c r="T372" s="22"/>
      <c r="U372" s="22"/>
      <c r="V372" s="22"/>
      <c r="W372" s="22"/>
      <c r="X372" s="22"/>
      <c r="Y372" s="22"/>
    </row>
    <row r="373" spans="1:25" ht="14.25">
      <c r="A373" s="29"/>
      <c r="B373" s="22" t="str">
        <f ca="1">IFERROR(__xludf.DUMMYFUNCTION("""COMPUTED_VALUE"""),"")</f>
        <v/>
      </c>
      <c r="C373" s="22" t="str">
        <f ca="1">IFERROR(__xludf.DUMMYFUNCTION("""COMPUTED_VALUE"""),"")</f>
        <v/>
      </c>
      <c r="D373" s="26" t="str">
        <f ca="1">IFERROR(__xludf.DUMMYFUNCTION("""COMPUTED_VALUE"""),"")</f>
        <v/>
      </c>
      <c r="E373" s="26" t="str">
        <f ca="1">IFERROR(__xludf.DUMMYFUNCTION("""COMPUTED_VALUE"""),"")</f>
        <v/>
      </c>
      <c r="F373" s="28" t="str">
        <f ca="1">IFERROR(__xludf.DUMMYFUNCTION("""COMPUTED_VALUE"""),"")</f>
        <v/>
      </c>
      <c r="G373" s="26" t="str">
        <f ca="1">IFERROR(__xludf.DUMMYFUNCTION("""COMPUTED_VALUE"""),"")</f>
        <v/>
      </c>
      <c r="H373" s="26" t="str">
        <f ca="1">IFERROR(__xludf.DUMMYFUNCTION("""COMPUTED_VALUE"""),"")</f>
        <v/>
      </c>
      <c r="I373" s="26" t="str">
        <f ca="1">IFERROR(__xludf.DUMMYFUNCTION("""COMPUTED_VALUE"""),"")</f>
        <v/>
      </c>
      <c r="J373" s="26" t="str">
        <f ca="1">IFERROR(__xludf.DUMMYFUNCTION("""COMPUTED_VALUE"""),"")</f>
        <v/>
      </c>
      <c r="K373" s="26" t="str">
        <f ca="1">IFERROR(__xludf.DUMMYFUNCTION("""COMPUTED_VALUE"""),"")</f>
        <v/>
      </c>
      <c r="L373" s="27" t="str">
        <f ca="1">IFERROR(__xludf.DUMMYFUNCTION("""COMPUTED_VALUE"""),"")</f>
        <v/>
      </c>
      <c r="M373" s="26" t="str">
        <f ca="1">IFERROR(__xludf.DUMMYFUNCTION("""COMPUTED_VALUE"""),"")</f>
        <v/>
      </c>
      <c r="N373" s="26" t="str">
        <f ca="1">IFERROR(__xludf.DUMMYFUNCTION("""COMPUTED_VALUE"""),"")</f>
        <v/>
      </c>
      <c r="O373" s="22" t="str">
        <f ca="1">IFERROR(__xludf.DUMMYFUNCTION("""COMPUTED_VALUE"""),"")</f>
        <v/>
      </c>
      <c r="P373" s="22"/>
      <c r="Q373" s="22"/>
      <c r="R373" s="22"/>
      <c r="S373" s="22"/>
      <c r="T373" s="22"/>
      <c r="U373" s="22"/>
      <c r="V373" s="22"/>
      <c r="W373" s="22"/>
      <c r="X373" s="22"/>
      <c r="Y373" s="22"/>
    </row>
    <row r="374" spans="1:25" ht="14.25">
      <c r="A374" s="29"/>
      <c r="B374" s="22" t="str">
        <f ca="1">IFERROR(__xludf.DUMMYFUNCTION("""COMPUTED_VALUE"""),"")</f>
        <v/>
      </c>
      <c r="C374" s="22" t="str">
        <f ca="1">IFERROR(__xludf.DUMMYFUNCTION("""COMPUTED_VALUE"""),"")</f>
        <v/>
      </c>
      <c r="D374" s="26" t="str">
        <f ca="1">IFERROR(__xludf.DUMMYFUNCTION("""COMPUTED_VALUE"""),"")</f>
        <v/>
      </c>
      <c r="E374" s="26" t="str">
        <f ca="1">IFERROR(__xludf.DUMMYFUNCTION("""COMPUTED_VALUE"""),"")</f>
        <v/>
      </c>
      <c r="F374" s="28" t="str">
        <f ca="1">IFERROR(__xludf.DUMMYFUNCTION("""COMPUTED_VALUE"""),"")</f>
        <v/>
      </c>
      <c r="G374" s="26" t="str">
        <f ca="1">IFERROR(__xludf.DUMMYFUNCTION("""COMPUTED_VALUE"""),"")</f>
        <v/>
      </c>
      <c r="H374" s="26" t="str">
        <f ca="1">IFERROR(__xludf.DUMMYFUNCTION("""COMPUTED_VALUE"""),"")</f>
        <v/>
      </c>
      <c r="I374" s="26" t="str">
        <f ca="1">IFERROR(__xludf.DUMMYFUNCTION("""COMPUTED_VALUE"""),"")</f>
        <v/>
      </c>
      <c r="J374" s="26" t="str">
        <f ca="1">IFERROR(__xludf.DUMMYFUNCTION("""COMPUTED_VALUE"""),"")</f>
        <v/>
      </c>
      <c r="K374" s="26" t="str">
        <f ca="1">IFERROR(__xludf.DUMMYFUNCTION("""COMPUTED_VALUE"""),"")</f>
        <v/>
      </c>
      <c r="L374" s="27" t="str">
        <f ca="1">IFERROR(__xludf.DUMMYFUNCTION("""COMPUTED_VALUE"""),"")</f>
        <v/>
      </c>
      <c r="M374" s="26" t="str">
        <f ca="1">IFERROR(__xludf.DUMMYFUNCTION("""COMPUTED_VALUE"""),"")</f>
        <v/>
      </c>
      <c r="N374" s="26" t="str">
        <f ca="1">IFERROR(__xludf.DUMMYFUNCTION("""COMPUTED_VALUE"""),"")</f>
        <v/>
      </c>
      <c r="O374" s="22" t="str">
        <f ca="1">IFERROR(__xludf.DUMMYFUNCTION("""COMPUTED_VALUE"""),"")</f>
        <v/>
      </c>
      <c r="P374" s="22"/>
      <c r="Q374" s="22"/>
      <c r="R374" s="22"/>
      <c r="S374" s="22"/>
      <c r="T374" s="22"/>
      <c r="U374" s="22"/>
      <c r="V374" s="22"/>
      <c r="W374" s="22"/>
      <c r="X374" s="22"/>
      <c r="Y374" s="22"/>
    </row>
    <row r="375" spans="1:25" ht="14.25">
      <c r="A375" s="29"/>
      <c r="B375" s="22" t="str">
        <f ca="1">IFERROR(__xludf.DUMMYFUNCTION("""COMPUTED_VALUE"""),"")</f>
        <v/>
      </c>
      <c r="C375" s="22" t="str">
        <f ca="1">IFERROR(__xludf.DUMMYFUNCTION("""COMPUTED_VALUE"""),"")</f>
        <v/>
      </c>
      <c r="D375" s="26" t="str">
        <f ca="1">IFERROR(__xludf.DUMMYFUNCTION("""COMPUTED_VALUE"""),"")</f>
        <v/>
      </c>
      <c r="E375" s="26" t="str">
        <f ca="1">IFERROR(__xludf.DUMMYFUNCTION("""COMPUTED_VALUE"""),"")</f>
        <v/>
      </c>
      <c r="F375" s="28" t="str">
        <f ca="1">IFERROR(__xludf.DUMMYFUNCTION("""COMPUTED_VALUE"""),"")</f>
        <v/>
      </c>
      <c r="G375" s="26" t="str">
        <f ca="1">IFERROR(__xludf.DUMMYFUNCTION("""COMPUTED_VALUE"""),"")</f>
        <v/>
      </c>
      <c r="H375" s="26" t="str">
        <f ca="1">IFERROR(__xludf.DUMMYFUNCTION("""COMPUTED_VALUE"""),"")</f>
        <v/>
      </c>
      <c r="I375" s="26" t="str">
        <f ca="1">IFERROR(__xludf.DUMMYFUNCTION("""COMPUTED_VALUE"""),"")</f>
        <v/>
      </c>
      <c r="J375" s="26" t="str">
        <f ca="1">IFERROR(__xludf.DUMMYFUNCTION("""COMPUTED_VALUE"""),"")</f>
        <v/>
      </c>
      <c r="K375" s="26" t="str">
        <f ca="1">IFERROR(__xludf.DUMMYFUNCTION("""COMPUTED_VALUE"""),"")</f>
        <v/>
      </c>
      <c r="L375" s="27" t="str">
        <f ca="1">IFERROR(__xludf.DUMMYFUNCTION("""COMPUTED_VALUE"""),"")</f>
        <v/>
      </c>
      <c r="M375" s="26" t="str">
        <f ca="1">IFERROR(__xludf.DUMMYFUNCTION("""COMPUTED_VALUE"""),"")</f>
        <v/>
      </c>
      <c r="N375" s="26" t="str">
        <f ca="1">IFERROR(__xludf.DUMMYFUNCTION("""COMPUTED_VALUE"""),"")</f>
        <v/>
      </c>
      <c r="O375" s="22" t="str">
        <f ca="1">IFERROR(__xludf.DUMMYFUNCTION("""COMPUTED_VALUE"""),"")</f>
        <v/>
      </c>
      <c r="P375" s="22"/>
      <c r="Q375" s="22"/>
      <c r="R375" s="22"/>
      <c r="S375" s="22"/>
      <c r="T375" s="22"/>
      <c r="U375" s="22"/>
      <c r="V375" s="22"/>
      <c r="W375" s="22"/>
      <c r="X375" s="22"/>
      <c r="Y375" s="22"/>
    </row>
    <row r="376" spans="1:25" ht="14.25">
      <c r="A376" s="29"/>
      <c r="B376" s="22" t="str">
        <f ca="1">IFERROR(__xludf.DUMMYFUNCTION("""COMPUTED_VALUE"""),"")</f>
        <v/>
      </c>
      <c r="C376" s="22" t="str">
        <f ca="1">IFERROR(__xludf.DUMMYFUNCTION("""COMPUTED_VALUE"""),"")</f>
        <v/>
      </c>
      <c r="D376" s="26" t="str">
        <f ca="1">IFERROR(__xludf.DUMMYFUNCTION("""COMPUTED_VALUE"""),"")</f>
        <v/>
      </c>
      <c r="E376" s="26" t="str">
        <f ca="1">IFERROR(__xludf.DUMMYFUNCTION("""COMPUTED_VALUE"""),"")</f>
        <v/>
      </c>
      <c r="F376" s="28" t="str">
        <f ca="1">IFERROR(__xludf.DUMMYFUNCTION("""COMPUTED_VALUE"""),"")</f>
        <v/>
      </c>
      <c r="G376" s="26" t="str">
        <f ca="1">IFERROR(__xludf.DUMMYFUNCTION("""COMPUTED_VALUE"""),"")</f>
        <v/>
      </c>
      <c r="H376" s="26" t="str">
        <f ca="1">IFERROR(__xludf.DUMMYFUNCTION("""COMPUTED_VALUE"""),"")</f>
        <v/>
      </c>
      <c r="I376" s="26" t="str">
        <f ca="1">IFERROR(__xludf.DUMMYFUNCTION("""COMPUTED_VALUE"""),"")</f>
        <v/>
      </c>
      <c r="J376" s="26" t="str">
        <f ca="1">IFERROR(__xludf.DUMMYFUNCTION("""COMPUTED_VALUE"""),"")</f>
        <v/>
      </c>
      <c r="K376" s="26" t="str">
        <f ca="1">IFERROR(__xludf.DUMMYFUNCTION("""COMPUTED_VALUE"""),"")</f>
        <v/>
      </c>
      <c r="L376" s="27" t="str">
        <f ca="1">IFERROR(__xludf.DUMMYFUNCTION("""COMPUTED_VALUE"""),"")</f>
        <v/>
      </c>
      <c r="M376" s="26" t="str">
        <f ca="1">IFERROR(__xludf.DUMMYFUNCTION("""COMPUTED_VALUE"""),"")</f>
        <v/>
      </c>
      <c r="N376" s="26" t="str">
        <f ca="1">IFERROR(__xludf.DUMMYFUNCTION("""COMPUTED_VALUE"""),"")</f>
        <v/>
      </c>
      <c r="O376" s="22" t="str">
        <f ca="1">IFERROR(__xludf.DUMMYFUNCTION("""COMPUTED_VALUE"""),"")</f>
        <v/>
      </c>
      <c r="P376" s="22"/>
      <c r="Q376" s="22"/>
      <c r="R376" s="22"/>
      <c r="S376" s="22"/>
      <c r="T376" s="22"/>
      <c r="U376" s="22"/>
      <c r="V376" s="22"/>
      <c r="W376" s="22"/>
      <c r="X376" s="22"/>
      <c r="Y376" s="22"/>
    </row>
    <row r="377" spans="1:25" ht="14.25">
      <c r="A377" s="29"/>
      <c r="B377" s="22" t="str">
        <f ca="1">IFERROR(__xludf.DUMMYFUNCTION("""COMPUTED_VALUE"""),"")</f>
        <v/>
      </c>
      <c r="C377" s="22" t="str">
        <f ca="1">IFERROR(__xludf.DUMMYFUNCTION("""COMPUTED_VALUE"""),"")</f>
        <v/>
      </c>
      <c r="D377" s="26" t="str">
        <f ca="1">IFERROR(__xludf.DUMMYFUNCTION("""COMPUTED_VALUE"""),"")</f>
        <v/>
      </c>
      <c r="E377" s="26" t="str">
        <f ca="1">IFERROR(__xludf.DUMMYFUNCTION("""COMPUTED_VALUE"""),"")</f>
        <v/>
      </c>
      <c r="F377" s="28" t="str">
        <f ca="1">IFERROR(__xludf.DUMMYFUNCTION("""COMPUTED_VALUE"""),"")</f>
        <v/>
      </c>
      <c r="G377" s="26" t="str">
        <f ca="1">IFERROR(__xludf.DUMMYFUNCTION("""COMPUTED_VALUE"""),"")</f>
        <v/>
      </c>
      <c r="H377" s="26" t="str">
        <f ca="1">IFERROR(__xludf.DUMMYFUNCTION("""COMPUTED_VALUE"""),"")</f>
        <v/>
      </c>
      <c r="I377" s="26" t="str">
        <f ca="1">IFERROR(__xludf.DUMMYFUNCTION("""COMPUTED_VALUE"""),"")</f>
        <v/>
      </c>
      <c r="J377" s="26" t="str">
        <f ca="1">IFERROR(__xludf.DUMMYFUNCTION("""COMPUTED_VALUE"""),"")</f>
        <v/>
      </c>
      <c r="K377" s="26" t="str">
        <f ca="1">IFERROR(__xludf.DUMMYFUNCTION("""COMPUTED_VALUE"""),"")</f>
        <v/>
      </c>
      <c r="L377" s="27" t="str">
        <f ca="1">IFERROR(__xludf.DUMMYFUNCTION("""COMPUTED_VALUE"""),"")</f>
        <v/>
      </c>
      <c r="M377" s="26" t="str">
        <f ca="1">IFERROR(__xludf.DUMMYFUNCTION("""COMPUTED_VALUE"""),"")</f>
        <v/>
      </c>
      <c r="N377" s="26" t="str">
        <f ca="1">IFERROR(__xludf.DUMMYFUNCTION("""COMPUTED_VALUE"""),"")</f>
        <v/>
      </c>
      <c r="O377" s="22" t="str">
        <f ca="1">IFERROR(__xludf.DUMMYFUNCTION("""COMPUTED_VALUE"""),"")</f>
        <v/>
      </c>
      <c r="P377" s="22"/>
      <c r="Q377" s="22"/>
      <c r="R377" s="22"/>
      <c r="S377" s="22"/>
      <c r="T377" s="22"/>
      <c r="U377" s="22"/>
      <c r="V377" s="22"/>
      <c r="W377" s="22"/>
      <c r="X377" s="22"/>
      <c r="Y377" s="22"/>
    </row>
    <row r="378" spans="1:25" ht="14.25">
      <c r="A378" s="29"/>
      <c r="B378" s="22" t="str">
        <f ca="1">IFERROR(__xludf.DUMMYFUNCTION("""COMPUTED_VALUE"""),"")</f>
        <v/>
      </c>
      <c r="C378" s="22" t="str">
        <f ca="1">IFERROR(__xludf.DUMMYFUNCTION("""COMPUTED_VALUE"""),"")</f>
        <v/>
      </c>
      <c r="D378" s="26" t="str">
        <f ca="1">IFERROR(__xludf.DUMMYFUNCTION("""COMPUTED_VALUE"""),"")</f>
        <v/>
      </c>
      <c r="E378" s="26" t="str">
        <f ca="1">IFERROR(__xludf.DUMMYFUNCTION("""COMPUTED_VALUE"""),"")</f>
        <v/>
      </c>
      <c r="F378" s="28" t="str">
        <f ca="1">IFERROR(__xludf.DUMMYFUNCTION("""COMPUTED_VALUE"""),"")</f>
        <v/>
      </c>
      <c r="G378" s="26" t="str">
        <f ca="1">IFERROR(__xludf.DUMMYFUNCTION("""COMPUTED_VALUE"""),"")</f>
        <v/>
      </c>
      <c r="H378" s="26" t="str">
        <f ca="1">IFERROR(__xludf.DUMMYFUNCTION("""COMPUTED_VALUE"""),"")</f>
        <v/>
      </c>
      <c r="I378" s="26" t="str">
        <f ca="1">IFERROR(__xludf.DUMMYFUNCTION("""COMPUTED_VALUE"""),"")</f>
        <v/>
      </c>
      <c r="J378" s="26" t="str">
        <f ca="1">IFERROR(__xludf.DUMMYFUNCTION("""COMPUTED_VALUE"""),"")</f>
        <v/>
      </c>
      <c r="K378" s="26" t="str">
        <f ca="1">IFERROR(__xludf.DUMMYFUNCTION("""COMPUTED_VALUE"""),"")</f>
        <v/>
      </c>
      <c r="L378" s="27" t="str">
        <f ca="1">IFERROR(__xludf.DUMMYFUNCTION("""COMPUTED_VALUE"""),"")</f>
        <v/>
      </c>
      <c r="M378" s="26" t="str">
        <f ca="1">IFERROR(__xludf.DUMMYFUNCTION("""COMPUTED_VALUE"""),"")</f>
        <v/>
      </c>
      <c r="N378" s="26" t="str">
        <f ca="1">IFERROR(__xludf.DUMMYFUNCTION("""COMPUTED_VALUE"""),"")</f>
        <v/>
      </c>
      <c r="O378" s="22" t="str">
        <f ca="1">IFERROR(__xludf.DUMMYFUNCTION("""COMPUTED_VALUE"""),"")</f>
        <v/>
      </c>
      <c r="P378" s="22"/>
      <c r="Q378" s="22"/>
      <c r="R378" s="22"/>
      <c r="S378" s="22"/>
      <c r="T378" s="22"/>
      <c r="U378" s="22"/>
      <c r="V378" s="22"/>
      <c r="W378" s="22"/>
      <c r="X378" s="22"/>
      <c r="Y378" s="22"/>
    </row>
    <row r="379" spans="1:25" ht="14.25">
      <c r="A379" s="29"/>
      <c r="B379" s="22" t="str">
        <f ca="1">IFERROR(__xludf.DUMMYFUNCTION("""COMPUTED_VALUE"""),"")</f>
        <v/>
      </c>
      <c r="C379" s="22" t="str">
        <f ca="1">IFERROR(__xludf.DUMMYFUNCTION("""COMPUTED_VALUE"""),"")</f>
        <v/>
      </c>
      <c r="D379" s="26" t="str">
        <f ca="1">IFERROR(__xludf.DUMMYFUNCTION("""COMPUTED_VALUE"""),"")</f>
        <v/>
      </c>
      <c r="E379" s="26" t="str">
        <f ca="1">IFERROR(__xludf.DUMMYFUNCTION("""COMPUTED_VALUE"""),"")</f>
        <v/>
      </c>
      <c r="F379" s="28" t="str">
        <f ca="1">IFERROR(__xludf.DUMMYFUNCTION("""COMPUTED_VALUE"""),"")</f>
        <v/>
      </c>
      <c r="G379" s="26" t="str">
        <f ca="1">IFERROR(__xludf.DUMMYFUNCTION("""COMPUTED_VALUE"""),"")</f>
        <v/>
      </c>
      <c r="H379" s="26" t="str">
        <f ca="1">IFERROR(__xludf.DUMMYFUNCTION("""COMPUTED_VALUE"""),"")</f>
        <v/>
      </c>
      <c r="I379" s="26" t="str">
        <f ca="1">IFERROR(__xludf.DUMMYFUNCTION("""COMPUTED_VALUE"""),"")</f>
        <v/>
      </c>
      <c r="J379" s="26" t="str">
        <f ca="1">IFERROR(__xludf.DUMMYFUNCTION("""COMPUTED_VALUE"""),"")</f>
        <v/>
      </c>
      <c r="K379" s="26" t="str">
        <f ca="1">IFERROR(__xludf.DUMMYFUNCTION("""COMPUTED_VALUE"""),"")</f>
        <v/>
      </c>
      <c r="L379" s="27" t="str">
        <f ca="1">IFERROR(__xludf.DUMMYFUNCTION("""COMPUTED_VALUE"""),"")</f>
        <v/>
      </c>
      <c r="M379" s="26" t="str">
        <f ca="1">IFERROR(__xludf.DUMMYFUNCTION("""COMPUTED_VALUE"""),"")</f>
        <v/>
      </c>
      <c r="N379" s="26" t="str">
        <f ca="1">IFERROR(__xludf.DUMMYFUNCTION("""COMPUTED_VALUE"""),"")</f>
        <v/>
      </c>
      <c r="O379" s="22" t="str">
        <f ca="1">IFERROR(__xludf.DUMMYFUNCTION("""COMPUTED_VALUE"""),"")</f>
        <v/>
      </c>
      <c r="P379" s="22"/>
      <c r="Q379" s="22"/>
      <c r="R379" s="22"/>
      <c r="S379" s="22"/>
      <c r="T379" s="22"/>
      <c r="U379" s="22"/>
      <c r="V379" s="22"/>
      <c r="W379" s="22"/>
      <c r="X379" s="22"/>
      <c r="Y379" s="22"/>
    </row>
    <row r="380" spans="1:25" ht="14.25">
      <c r="A380" s="29"/>
      <c r="B380" s="22" t="str">
        <f ca="1">IFERROR(__xludf.DUMMYFUNCTION("""COMPUTED_VALUE"""),"")</f>
        <v/>
      </c>
      <c r="C380" s="22" t="str">
        <f ca="1">IFERROR(__xludf.DUMMYFUNCTION("""COMPUTED_VALUE"""),"")</f>
        <v/>
      </c>
      <c r="D380" s="26" t="str">
        <f ca="1">IFERROR(__xludf.DUMMYFUNCTION("""COMPUTED_VALUE"""),"")</f>
        <v/>
      </c>
      <c r="E380" s="26" t="str">
        <f ca="1">IFERROR(__xludf.DUMMYFUNCTION("""COMPUTED_VALUE"""),"")</f>
        <v/>
      </c>
      <c r="F380" s="28" t="str">
        <f ca="1">IFERROR(__xludf.DUMMYFUNCTION("""COMPUTED_VALUE"""),"")</f>
        <v/>
      </c>
      <c r="G380" s="26" t="str">
        <f ca="1">IFERROR(__xludf.DUMMYFUNCTION("""COMPUTED_VALUE"""),"")</f>
        <v/>
      </c>
      <c r="H380" s="26" t="str">
        <f ca="1">IFERROR(__xludf.DUMMYFUNCTION("""COMPUTED_VALUE"""),"")</f>
        <v/>
      </c>
      <c r="I380" s="26" t="str">
        <f ca="1">IFERROR(__xludf.DUMMYFUNCTION("""COMPUTED_VALUE"""),"")</f>
        <v/>
      </c>
      <c r="J380" s="26" t="str">
        <f ca="1">IFERROR(__xludf.DUMMYFUNCTION("""COMPUTED_VALUE"""),"")</f>
        <v/>
      </c>
      <c r="K380" s="26" t="str">
        <f ca="1">IFERROR(__xludf.DUMMYFUNCTION("""COMPUTED_VALUE"""),"")</f>
        <v/>
      </c>
      <c r="L380" s="27" t="str">
        <f ca="1">IFERROR(__xludf.DUMMYFUNCTION("""COMPUTED_VALUE"""),"")</f>
        <v/>
      </c>
      <c r="M380" s="26" t="str">
        <f ca="1">IFERROR(__xludf.DUMMYFUNCTION("""COMPUTED_VALUE"""),"")</f>
        <v/>
      </c>
      <c r="N380" s="26" t="str">
        <f ca="1">IFERROR(__xludf.DUMMYFUNCTION("""COMPUTED_VALUE"""),"")</f>
        <v/>
      </c>
      <c r="O380" s="22" t="str">
        <f ca="1">IFERROR(__xludf.DUMMYFUNCTION("""COMPUTED_VALUE"""),"")</f>
        <v/>
      </c>
      <c r="P380" s="22"/>
      <c r="Q380" s="22"/>
      <c r="R380" s="22"/>
      <c r="S380" s="22"/>
      <c r="T380" s="22"/>
      <c r="U380" s="22"/>
      <c r="V380" s="22"/>
      <c r="W380" s="22"/>
      <c r="X380" s="22"/>
      <c r="Y380" s="22"/>
    </row>
    <row r="381" spans="1:25" ht="14.25">
      <c r="A381" s="29"/>
      <c r="B381" s="22" t="str">
        <f ca="1">IFERROR(__xludf.DUMMYFUNCTION("""COMPUTED_VALUE"""),"")</f>
        <v/>
      </c>
      <c r="C381" s="22" t="str">
        <f ca="1">IFERROR(__xludf.DUMMYFUNCTION("""COMPUTED_VALUE"""),"")</f>
        <v/>
      </c>
      <c r="D381" s="26" t="str">
        <f ca="1">IFERROR(__xludf.DUMMYFUNCTION("""COMPUTED_VALUE"""),"")</f>
        <v/>
      </c>
      <c r="E381" s="26" t="str">
        <f ca="1">IFERROR(__xludf.DUMMYFUNCTION("""COMPUTED_VALUE"""),"")</f>
        <v/>
      </c>
      <c r="F381" s="28" t="str">
        <f ca="1">IFERROR(__xludf.DUMMYFUNCTION("""COMPUTED_VALUE"""),"")</f>
        <v/>
      </c>
      <c r="G381" s="26" t="str">
        <f ca="1">IFERROR(__xludf.DUMMYFUNCTION("""COMPUTED_VALUE"""),"")</f>
        <v/>
      </c>
      <c r="H381" s="26" t="str">
        <f ca="1">IFERROR(__xludf.DUMMYFUNCTION("""COMPUTED_VALUE"""),"")</f>
        <v/>
      </c>
      <c r="I381" s="26" t="str">
        <f ca="1">IFERROR(__xludf.DUMMYFUNCTION("""COMPUTED_VALUE"""),"")</f>
        <v/>
      </c>
      <c r="J381" s="26" t="str">
        <f ca="1">IFERROR(__xludf.DUMMYFUNCTION("""COMPUTED_VALUE"""),"")</f>
        <v/>
      </c>
      <c r="K381" s="26" t="str">
        <f ca="1">IFERROR(__xludf.DUMMYFUNCTION("""COMPUTED_VALUE"""),"")</f>
        <v/>
      </c>
      <c r="L381" s="27" t="str">
        <f ca="1">IFERROR(__xludf.DUMMYFUNCTION("""COMPUTED_VALUE"""),"")</f>
        <v/>
      </c>
      <c r="M381" s="26" t="str">
        <f ca="1">IFERROR(__xludf.DUMMYFUNCTION("""COMPUTED_VALUE"""),"")</f>
        <v/>
      </c>
      <c r="N381" s="26" t="str">
        <f ca="1">IFERROR(__xludf.DUMMYFUNCTION("""COMPUTED_VALUE"""),"")</f>
        <v/>
      </c>
      <c r="O381" s="22" t="str">
        <f ca="1">IFERROR(__xludf.DUMMYFUNCTION("""COMPUTED_VALUE"""),"")</f>
        <v/>
      </c>
      <c r="P381" s="22"/>
      <c r="Q381" s="22"/>
      <c r="R381" s="22"/>
      <c r="S381" s="22"/>
      <c r="T381" s="22"/>
      <c r="U381" s="22"/>
      <c r="V381" s="22"/>
      <c r="W381" s="22"/>
      <c r="X381" s="22"/>
      <c r="Y381" s="22"/>
    </row>
    <row r="382" spans="1:25" ht="14.25">
      <c r="A382" s="29"/>
      <c r="B382" s="22" t="str">
        <f ca="1">IFERROR(__xludf.DUMMYFUNCTION("""COMPUTED_VALUE"""),"")</f>
        <v/>
      </c>
      <c r="C382" s="22" t="str">
        <f ca="1">IFERROR(__xludf.DUMMYFUNCTION("""COMPUTED_VALUE"""),"")</f>
        <v/>
      </c>
      <c r="D382" s="26" t="str">
        <f ca="1">IFERROR(__xludf.DUMMYFUNCTION("""COMPUTED_VALUE"""),"")</f>
        <v/>
      </c>
      <c r="E382" s="26" t="str">
        <f ca="1">IFERROR(__xludf.DUMMYFUNCTION("""COMPUTED_VALUE"""),"")</f>
        <v/>
      </c>
      <c r="F382" s="28" t="str">
        <f ca="1">IFERROR(__xludf.DUMMYFUNCTION("""COMPUTED_VALUE"""),"")</f>
        <v/>
      </c>
      <c r="G382" s="26" t="str">
        <f ca="1">IFERROR(__xludf.DUMMYFUNCTION("""COMPUTED_VALUE"""),"")</f>
        <v/>
      </c>
      <c r="H382" s="26" t="str">
        <f ca="1">IFERROR(__xludf.DUMMYFUNCTION("""COMPUTED_VALUE"""),"")</f>
        <v/>
      </c>
      <c r="I382" s="26" t="str">
        <f ca="1">IFERROR(__xludf.DUMMYFUNCTION("""COMPUTED_VALUE"""),"")</f>
        <v/>
      </c>
      <c r="J382" s="26" t="str">
        <f ca="1">IFERROR(__xludf.DUMMYFUNCTION("""COMPUTED_VALUE"""),"")</f>
        <v/>
      </c>
      <c r="K382" s="26" t="str">
        <f ca="1">IFERROR(__xludf.DUMMYFUNCTION("""COMPUTED_VALUE"""),"")</f>
        <v/>
      </c>
      <c r="L382" s="27" t="str">
        <f ca="1">IFERROR(__xludf.DUMMYFUNCTION("""COMPUTED_VALUE"""),"")</f>
        <v/>
      </c>
      <c r="M382" s="26" t="str">
        <f ca="1">IFERROR(__xludf.DUMMYFUNCTION("""COMPUTED_VALUE"""),"")</f>
        <v/>
      </c>
      <c r="N382" s="26" t="str">
        <f ca="1">IFERROR(__xludf.DUMMYFUNCTION("""COMPUTED_VALUE"""),"")</f>
        <v/>
      </c>
      <c r="O382" s="22" t="str">
        <f ca="1">IFERROR(__xludf.DUMMYFUNCTION("""COMPUTED_VALUE"""),"")</f>
        <v/>
      </c>
      <c r="P382" s="22"/>
      <c r="Q382" s="22"/>
      <c r="R382" s="22"/>
      <c r="S382" s="22"/>
      <c r="T382" s="22"/>
      <c r="U382" s="22"/>
      <c r="V382" s="22"/>
      <c r="W382" s="22"/>
      <c r="X382" s="22"/>
      <c r="Y382" s="22"/>
    </row>
    <row r="383" spans="1:25" ht="14.25">
      <c r="A383" s="29"/>
      <c r="B383" s="22" t="str">
        <f ca="1">IFERROR(__xludf.DUMMYFUNCTION("""COMPUTED_VALUE"""),"")</f>
        <v/>
      </c>
      <c r="C383" s="22" t="str">
        <f ca="1">IFERROR(__xludf.DUMMYFUNCTION("""COMPUTED_VALUE"""),"")</f>
        <v/>
      </c>
      <c r="D383" s="26" t="str">
        <f ca="1">IFERROR(__xludf.DUMMYFUNCTION("""COMPUTED_VALUE"""),"")</f>
        <v/>
      </c>
      <c r="E383" s="26" t="str">
        <f ca="1">IFERROR(__xludf.DUMMYFUNCTION("""COMPUTED_VALUE"""),"")</f>
        <v/>
      </c>
      <c r="F383" s="28" t="str">
        <f ca="1">IFERROR(__xludf.DUMMYFUNCTION("""COMPUTED_VALUE"""),"")</f>
        <v/>
      </c>
      <c r="G383" s="26" t="str">
        <f ca="1">IFERROR(__xludf.DUMMYFUNCTION("""COMPUTED_VALUE"""),"")</f>
        <v/>
      </c>
      <c r="H383" s="26" t="str">
        <f ca="1">IFERROR(__xludf.DUMMYFUNCTION("""COMPUTED_VALUE"""),"")</f>
        <v/>
      </c>
      <c r="I383" s="26" t="str">
        <f ca="1">IFERROR(__xludf.DUMMYFUNCTION("""COMPUTED_VALUE"""),"")</f>
        <v/>
      </c>
      <c r="J383" s="26" t="str">
        <f ca="1">IFERROR(__xludf.DUMMYFUNCTION("""COMPUTED_VALUE"""),"")</f>
        <v/>
      </c>
      <c r="K383" s="26" t="str">
        <f ca="1">IFERROR(__xludf.DUMMYFUNCTION("""COMPUTED_VALUE"""),"")</f>
        <v/>
      </c>
      <c r="L383" s="27" t="str">
        <f ca="1">IFERROR(__xludf.DUMMYFUNCTION("""COMPUTED_VALUE"""),"")</f>
        <v/>
      </c>
      <c r="M383" s="26" t="str">
        <f ca="1">IFERROR(__xludf.DUMMYFUNCTION("""COMPUTED_VALUE"""),"")</f>
        <v/>
      </c>
      <c r="N383" s="26" t="str">
        <f ca="1">IFERROR(__xludf.DUMMYFUNCTION("""COMPUTED_VALUE"""),"")</f>
        <v/>
      </c>
      <c r="O383" s="22" t="str">
        <f ca="1">IFERROR(__xludf.DUMMYFUNCTION("""COMPUTED_VALUE"""),"")</f>
        <v/>
      </c>
      <c r="P383" s="22"/>
      <c r="Q383" s="22"/>
      <c r="R383" s="22"/>
      <c r="S383" s="22"/>
      <c r="T383" s="22"/>
      <c r="U383" s="22"/>
      <c r="V383" s="22"/>
      <c r="W383" s="22"/>
      <c r="X383" s="22"/>
      <c r="Y383" s="22"/>
    </row>
    <row r="384" spans="1:25" ht="14.25">
      <c r="A384" s="29"/>
      <c r="B384" s="22" t="str">
        <f ca="1">IFERROR(__xludf.DUMMYFUNCTION("""COMPUTED_VALUE"""),"")</f>
        <v/>
      </c>
      <c r="C384" s="22" t="str">
        <f ca="1">IFERROR(__xludf.DUMMYFUNCTION("""COMPUTED_VALUE"""),"")</f>
        <v/>
      </c>
      <c r="D384" s="26" t="str">
        <f ca="1">IFERROR(__xludf.DUMMYFUNCTION("""COMPUTED_VALUE"""),"")</f>
        <v/>
      </c>
      <c r="E384" s="26" t="str">
        <f ca="1">IFERROR(__xludf.DUMMYFUNCTION("""COMPUTED_VALUE"""),"")</f>
        <v/>
      </c>
      <c r="F384" s="28" t="str">
        <f ca="1">IFERROR(__xludf.DUMMYFUNCTION("""COMPUTED_VALUE"""),"")</f>
        <v/>
      </c>
      <c r="G384" s="26" t="str">
        <f ca="1">IFERROR(__xludf.DUMMYFUNCTION("""COMPUTED_VALUE"""),"")</f>
        <v/>
      </c>
      <c r="H384" s="26" t="str">
        <f ca="1">IFERROR(__xludf.DUMMYFUNCTION("""COMPUTED_VALUE"""),"")</f>
        <v/>
      </c>
      <c r="I384" s="26" t="str">
        <f ca="1">IFERROR(__xludf.DUMMYFUNCTION("""COMPUTED_VALUE"""),"")</f>
        <v/>
      </c>
      <c r="J384" s="26" t="str">
        <f ca="1">IFERROR(__xludf.DUMMYFUNCTION("""COMPUTED_VALUE"""),"")</f>
        <v/>
      </c>
      <c r="K384" s="26" t="str">
        <f ca="1">IFERROR(__xludf.DUMMYFUNCTION("""COMPUTED_VALUE"""),"")</f>
        <v/>
      </c>
      <c r="L384" s="27" t="str">
        <f ca="1">IFERROR(__xludf.DUMMYFUNCTION("""COMPUTED_VALUE"""),"")</f>
        <v/>
      </c>
      <c r="M384" s="26" t="str">
        <f ca="1">IFERROR(__xludf.DUMMYFUNCTION("""COMPUTED_VALUE"""),"")</f>
        <v/>
      </c>
      <c r="N384" s="26" t="str">
        <f ca="1">IFERROR(__xludf.DUMMYFUNCTION("""COMPUTED_VALUE"""),"")</f>
        <v/>
      </c>
      <c r="O384" s="22" t="str">
        <f ca="1">IFERROR(__xludf.DUMMYFUNCTION("""COMPUTED_VALUE"""),"")</f>
        <v/>
      </c>
      <c r="P384" s="22"/>
      <c r="Q384" s="22"/>
      <c r="R384" s="22"/>
      <c r="S384" s="22"/>
      <c r="T384" s="22"/>
      <c r="U384" s="22"/>
      <c r="V384" s="22"/>
      <c r="W384" s="22"/>
      <c r="X384" s="22"/>
      <c r="Y384" s="22"/>
    </row>
    <row r="385" spans="1:25" ht="14.25">
      <c r="A385" s="29"/>
      <c r="B385" s="22" t="str">
        <f ca="1">IFERROR(__xludf.DUMMYFUNCTION("""COMPUTED_VALUE"""),"")</f>
        <v/>
      </c>
      <c r="C385" s="22" t="str">
        <f ca="1">IFERROR(__xludf.DUMMYFUNCTION("""COMPUTED_VALUE"""),"")</f>
        <v/>
      </c>
      <c r="D385" s="26" t="str">
        <f ca="1">IFERROR(__xludf.DUMMYFUNCTION("""COMPUTED_VALUE"""),"")</f>
        <v/>
      </c>
      <c r="E385" s="26" t="str">
        <f ca="1">IFERROR(__xludf.DUMMYFUNCTION("""COMPUTED_VALUE"""),"")</f>
        <v/>
      </c>
      <c r="F385" s="28" t="str">
        <f ca="1">IFERROR(__xludf.DUMMYFUNCTION("""COMPUTED_VALUE"""),"")</f>
        <v/>
      </c>
      <c r="G385" s="26" t="str">
        <f ca="1">IFERROR(__xludf.DUMMYFUNCTION("""COMPUTED_VALUE"""),"")</f>
        <v/>
      </c>
      <c r="H385" s="26" t="str">
        <f ca="1">IFERROR(__xludf.DUMMYFUNCTION("""COMPUTED_VALUE"""),"")</f>
        <v/>
      </c>
      <c r="I385" s="26" t="str">
        <f ca="1">IFERROR(__xludf.DUMMYFUNCTION("""COMPUTED_VALUE"""),"")</f>
        <v/>
      </c>
      <c r="J385" s="26" t="str">
        <f ca="1">IFERROR(__xludf.DUMMYFUNCTION("""COMPUTED_VALUE"""),"")</f>
        <v/>
      </c>
      <c r="K385" s="26" t="str">
        <f ca="1">IFERROR(__xludf.DUMMYFUNCTION("""COMPUTED_VALUE"""),"")</f>
        <v/>
      </c>
      <c r="L385" s="27" t="str">
        <f ca="1">IFERROR(__xludf.DUMMYFUNCTION("""COMPUTED_VALUE"""),"")</f>
        <v/>
      </c>
      <c r="M385" s="26" t="str">
        <f ca="1">IFERROR(__xludf.DUMMYFUNCTION("""COMPUTED_VALUE"""),"")</f>
        <v/>
      </c>
      <c r="N385" s="26" t="str">
        <f ca="1">IFERROR(__xludf.DUMMYFUNCTION("""COMPUTED_VALUE"""),"")</f>
        <v/>
      </c>
      <c r="O385" s="22" t="str">
        <f ca="1">IFERROR(__xludf.DUMMYFUNCTION("""COMPUTED_VALUE"""),"")</f>
        <v/>
      </c>
      <c r="P385" s="22"/>
      <c r="Q385" s="22"/>
      <c r="R385" s="22"/>
      <c r="S385" s="22"/>
      <c r="T385" s="22"/>
      <c r="U385" s="22"/>
      <c r="V385" s="22"/>
      <c r="W385" s="22"/>
      <c r="X385" s="22"/>
      <c r="Y385" s="22"/>
    </row>
    <row r="386" spans="1:25" ht="14.25">
      <c r="A386" s="29"/>
      <c r="B386" s="22" t="str">
        <f ca="1">IFERROR(__xludf.DUMMYFUNCTION("""COMPUTED_VALUE"""),"")</f>
        <v/>
      </c>
      <c r="C386" s="22" t="str">
        <f ca="1">IFERROR(__xludf.DUMMYFUNCTION("""COMPUTED_VALUE"""),"")</f>
        <v/>
      </c>
      <c r="D386" s="26" t="str">
        <f ca="1">IFERROR(__xludf.DUMMYFUNCTION("""COMPUTED_VALUE"""),"")</f>
        <v/>
      </c>
      <c r="E386" s="26" t="str">
        <f ca="1">IFERROR(__xludf.DUMMYFUNCTION("""COMPUTED_VALUE"""),"")</f>
        <v/>
      </c>
      <c r="F386" s="28" t="str">
        <f ca="1">IFERROR(__xludf.DUMMYFUNCTION("""COMPUTED_VALUE"""),"")</f>
        <v/>
      </c>
      <c r="G386" s="26" t="str">
        <f ca="1">IFERROR(__xludf.DUMMYFUNCTION("""COMPUTED_VALUE"""),"")</f>
        <v/>
      </c>
      <c r="H386" s="26" t="str">
        <f ca="1">IFERROR(__xludf.DUMMYFUNCTION("""COMPUTED_VALUE"""),"")</f>
        <v/>
      </c>
      <c r="I386" s="26" t="str">
        <f ca="1">IFERROR(__xludf.DUMMYFUNCTION("""COMPUTED_VALUE"""),"")</f>
        <v/>
      </c>
      <c r="J386" s="26" t="str">
        <f ca="1">IFERROR(__xludf.DUMMYFUNCTION("""COMPUTED_VALUE"""),"")</f>
        <v/>
      </c>
      <c r="K386" s="26" t="str">
        <f ca="1">IFERROR(__xludf.DUMMYFUNCTION("""COMPUTED_VALUE"""),"")</f>
        <v/>
      </c>
      <c r="L386" s="27" t="str">
        <f ca="1">IFERROR(__xludf.DUMMYFUNCTION("""COMPUTED_VALUE"""),"")</f>
        <v/>
      </c>
      <c r="M386" s="26" t="str">
        <f ca="1">IFERROR(__xludf.DUMMYFUNCTION("""COMPUTED_VALUE"""),"")</f>
        <v/>
      </c>
      <c r="N386" s="26" t="str">
        <f ca="1">IFERROR(__xludf.DUMMYFUNCTION("""COMPUTED_VALUE"""),"")</f>
        <v/>
      </c>
      <c r="O386" s="22" t="str">
        <f ca="1">IFERROR(__xludf.DUMMYFUNCTION("""COMPUTED_VALUE"""),"")</f>
        <v/>
      </c>
      <c r="P386" s="22"/>
      <c r="Q386" s="22"/>
      <c r="R386" s="22"/>
      <c r="S386" s="22"/>
      <c r="T386" s="22"/>
      <c r="U386" s="22"/>
      <c r="V386" s="22"/>
      <c r="W386" s="22"/>
      <c r="X386" s="22"/>
      <c r="Y386" s="22"/>
    </row>
    <row r="387" spans="1:25" ht="14.25">
      <c r="A387" s="29"/>
      <c r="B387" s="22" t="str">
        <f ca="1">IFERROR(__xludf.DUMMYFUNCTION("""COMPUTED_VALUE"""),"")</f>
        <v/>
      </c>
      <c r="C387" s="22" t="str">
        <f ca="1">IFERROR(__xludf.DUMMYFUNCTION("""COMPUTED_VALUE"""),"")</f>
        <v/>
      </c>
      <c r="D387" s="26" t="str">
        <f ca="1">IFERROR(__xludf.DUMMYFUNCTION("""COMPUTED_VALUE"""),"")</f>
        <v/>
      </c>
      <c r="E387" s="26" t="str">
        <f ca="1">IFERROR(__xludf.DUMMYFUNCTION("""COMPUTED_VALUE"""),"")</f>
        <v/>
      </c>
      <c r="F387" s="28" t="str">
        <f ca="1">IFERROR(__xludf.DUMMYFUNCTION("""COMPUTED_VALUE"""),"")</f>
        <v/>
      </c>
      <c r="G387" s="26" t="str">
        <f ca="1">IFERROR(__xludf.DUMMYFUNCTION("""COMPUTED_VALUE"""),"")</f>
        <v/>
      </c>
      <c r="H387" s="26" t="str">
        <f ca="1">IFERROR(__xludf.DUMMYFUNCTION("""COMPUTED_VALUE"""),"")</f>
        <v/>
      </c>
      <c r="I387" s="26" t="str">
        <f ca="1">IFERROR(__xludf.DUMMYFUNCTION("""COMPUTED_VALUE"""),"")</f>
        <v/>
      </c>
      <c r="J387" s="26" t="str">
        <f ca="1">IFERROR(__xludf.DUMMYFUNCTION("""COMPUTED_VALUE"""),"")</f>
        <v/>
      </c>
      <c r="K387" s="26" t="str">
        <f ca="1">IFERROR(__xludf.DUMMYFUNCTION("""COMPUTED_VALUE"""),"")</f>
        <v/>
      </c>
      <c r="L387" s="27" t="str">
        <f ca="1">IFERROR(__xludf.DUMMYFUNCTION("""COMPUTED_VALUE"""),"")</f>
        <v/>
      </c>
      <c r="M387" s="26" t="str">
        <f ca="1">IFERROR(__xludf.DUMMYFUNCTION("""COMPUTED_VALUE"""),"")</f>
        <v/>
      </c>
      <c r="N387" s="26" t="str">
        <f ca="1">IFERROR(__xludf.DUMMYFUNCTION("""COMPUTED_VALUE"""),"")</f>
        <v/>
      </c>
      <c r="O387" s="22" t="str">
        <f ca="1">IFERROR(__xludf.DUMMYFUNCTION("""COMPUTED_VALUE"""),"")</f>
        <v/>
      </c>
      <c r="P387" s="22"/>
      <c r="Q387" s="22"/>
      <c r="R387" s="22"/>
      <c r="S387" s="22"/>
      <c r="T387" s="22"/>
      <c r="U387" s="22"/>
      <c r="V387" s="22"/>
      <c r="W387" s="22"/>
      <c r="X387" s="22"/>
      <c r="Y387" s="22"/>
    </row>
    <row r="388" spans="1:25" ht="14.25">
      <c r="A388" s="29"/>
      <c r="B388" s="22" t="str">
        <f ca="1">IFERROR(__xludf.DUMMYFUNCTION("""COMPUTED_VALUE"""),"")</f>
        <v/>
      </c>
      <c r="C388" s="22" t="str">
        <f ca="1">IFERROR(__xludf.DUMMYFUNCTION("""COMPUTED_VALUE"""),"")</f>
        <v/>
      </c>
      <c r="D388" s="26" t="str">
        <f ca="1">IFERROR(__xludf.DUMMYFUNCTION("""COMPUTED_VALUE"""),"")</f>
        <v/>
      </c>
      <c r="E388" s="26" t="str">
        <f ca="1">IFERROR(__xludf.DUMMYFUNCTION("""COMPUTED_VALUE"""),"")</f>
        <v/>
      </c>
      <c r="F388" s="28" t="str">
        <f ca="1">IFERROR(__xludf.DUMMYFUNCTION("""COMPUTED_VALUE"""),"")</f>
        <v/>
      </c>
      <c r="G388" s="26" t="str">
        <f ca="1">IFERROR(__xludf.DUMMYFUNCTION("""COMPUTED_VALUE"""),"")</f>
        <v/>
      </c>
      <c r="H388" s="26" t="str">
        <f ca="1">IFERROR(__xludf.DUMMYFUNCTION("""COMPUTED_VALUE"""),"")</f>
        <v/>
      </c>
      <c r="I388" s="26" t="str">
        <f ca="1">IFERROR(__xludf.DUMMYFUNCTION("""COMPUTED_VALUE"""),"")</f>
        <v/>
      </c>
      <c r="J388" s="26" t="str">
        <f ca="1">IFERROR(__xludf.DUMMYFUNCTION("""COMPUTED_VALUE"""),"")</f>
        <v/>
      </c>
      <c r="K388" s="26" t="str">
        <f ca="1">IFERROR(__xludf.DUMMYFUNCTION("""COMPUTED_VALUE"""),"")</f>
        <v/>
      </c>
      <c r="L388" s="27" t="str">
        <f ca="1">IFERROR(__xludf.DUMMYFUNCTION("""COMPUTED_VALUE"""),"")</f>
        <v/>
      </c>
      <c r="M388" s="26" t="str">
        <f ca="1">IFERROR(__xludf.DUMMYFUNCTION("""COMPUTED_VALUE"""),"")</f>
        <v/>
      </c>
      <c r="N388" s="26" t="str">
        <f ca="1">IFERROR(__xludf.DUMMYFUNCTION("""COMPUTED_VALUE"""),"")</f>
        <v/>
      </c>
      <c r="O388" s="22" t="str">
        <f ca="1">IFERROR(__xludf.DUMMYFUNCTION("""COMPUTED_VALUE"""),"")</f>
        <v/>
      </c>
      <c r="P388" s="22"/>
      <c r="Q388" s="22"/>
      <c r="R388" s="22"/>
      <c r="S388" s="22"/>
      <c r="T388" s="22"/>
      <c r="U388" s="22"/>
      <c r="V388" s="22"/>
      <c r="W388" s="22"/>
      <c r="X388" s="22"/>
      <c r="Y388" s="22"/>
    </row>
    <row r="389" spans="1:25" ht="14.25">
      <c r="A389" s="29"/>
      <c r="B389" s="22" t="str">
        <f ca="1">IFERROR(__xludf.DUMMYFUNCTION("""COMPUTED_VALUE"""),"")</f>
        <v/>
      </c>
      <c r="C389" s="22" t="str">
        <f ca="1">IFERROR(__xludf.DUMMYFUNCTION("""COMPUTED_VALUE"""),"")</f>
        <v/>
      </c>
      <c r="D389" s="26" t="str">
        <f ca="1">IFERROR(__xludf.DUMMYFUNCTION("""COMPUTED_VALUE"""),"")</f>
        <v/>
      </c>
      <c r="E389" s="26" t="str">
        <f ca="1">IFERROR(__xludf.DUMMYFUNCTION("""COMPUTED_VALUE"""),"")</f>
        <v/>
      </c>
      <c r="F389" s="28" t="str">
        <f ca="1">IFERROR(__xludf.DUMMYFUNCTION("""COMPUTED_VALUE"""),"")</f>
        <v/>
      </c>
      <c r="G389" s="26" t="str">
        <f ca="1">IFERROR(__xludf.DUMMYFUNCTION("""COMPUTED_VALUE"""),"")</f>
        <v/>
      </c>
      <c r="H389" s="26" t="str">
        <f ca="1">IFERROR(__xludf.DUMMYFUNCTION("""COMPUTED_VALUE"""),"")</f>
        <v/>
      </c>
      <c r="I389" s="26" t="str">
        <f ca="1">IFERROR(__xludf.DUMMYFUNCTION("""COMPUTED_VALUE"""),"")</f>
        <v/>
      </c>
      <c r="J389" s="26" t="str">
        <f ca="1">IFERROR(__xludf.DUMMYFUNCTION("""COMPUTED_VALUE"""),"")</f>
        <v/>
      </c>
      <c r="K389" s="26" t="str">
        <f ca="1">IFERROR(__xludf.DUMMYFUNCTION("""COMPUTED_VALUE"""),"")</f>
        <v/>
      </c>
      <c r="L389" s="27" t="str">
        <f ca="1">IFERROR(__xludf.DUMMYFUNCTION("""COMPUTED_VALUE"""),"")</f>
        <v/>
      </c>
      <c r="M389" s="26" t="str">
        <f ca="1">IFERROR(__xludf.DUMMYFUNCTION("""COMPUTED_VALUE"""),"")</f>
        <v/>
      </c>
      <c r="N389" s="26" t="str">
        <f ca="1">IFERROR(__xludf.DUMMYFUNCTION("""COMPUTED_VALUE"""),"")</f>
        <v/>
      </c>
      <c r="O389" s="22" t="str">
        <f ca="1">IFERROR(__xludf.DUMMYFUNCTION("""COMPUTED_VALUE"""),"")</f>
        <v/>
      </c>
      <c r="P389" s="22"/>
      <c r="Q389" s="22"/>
      <c r="R389" s="22"/>
      <c r="S389" s="22"/>
      <c r="T389" s="22"/>
      <c r="U389" s="22"/>
      <c r="V389" s="22"/>
      <c r="W389" s="22"/>
      <c r="X389" s="22"/>
      <c r="Y389" s="22"/>
    </row>
    <row r="390" spans="1:25" ht="14.25">
      <c r="A390" s="29"/>
      <c r="B390" s="22" t="str">
        <f ca="1">IFERROR(__xludf.DUMMYFUNCTION("""COMPUTED_VALUE"""),"")</f>
        <v/>
      </c>
      <c r="C390" s="22" t="str">
        <f ca="1">IFERROR(__xludf.DUMMYFUNCTION("""COMPUTED_VALUE"""),"")</f>
        <v/>
      </c>
      <c r="D390" s="26" t="str">
        <f ca="1">IFERROR(__xludf.DUMMYFUNCTION("""COMPUTED_VALUE"""),"")</f>
        <v/>
      </c>
      <c r="E390" s="26" t="str">
        <f ca="1">IFERROR(__xludf.DUMMYFUNCTION("""COMPUTED_VALUE"""),"")</f>
        <v/>
      </c>
      <c r="F390" s="28" t="str">
        <f ca="1">IFERROR(__xludf.DUMMYFUNCTION("""COMPUTED_VALUE"""),"")</f>
        <v/>
      </c>
      <c r="G390" s="26" t="str">
        <f ca="1">IFERROR(__xludf.DUMMYFUNCTION("""COMPUTED_VALUE"""),"")</f>
        <v/>
      </c>
      <c r="H390" s="26" t="str">
        <f ca="1">IFERROR(__xludf.DUMMYFUNCTION("""COMPUTED_VALUE"""),"")</f>
        <v/>
      </c>
      <c r="I390" s="26" t="str">
        <f ca="1">IFERROR(__xludf.DUMMYFUNCTION("""COMPUTED_VALUE"""),"")</f>
        <v/>
      </c>
      <c r="J390" s="26" t="str">
        <f ca="1">IFERROR(__xludf.DUMMYFUNCTION("""COMPUTED_VALUE"""),"")</f>
        <v/>
      </c>
      <c r="K390" s="26" t="str">
        <f ca="1">IFERROR(__xludf.DUMMYFUNCTION("""COMPUTED_VALUE"""),"")</f>
        <v/>
      </c>
      <c r="L390" s="27" t="str">
        <f ca="1">IFERROR(__xludf.DUMMYFUNCTION("""COMPUTED_VALUE"""),"")</f>
        <v/>
      </c>
      <c r="M390" s="26" t="str">
        <f ca="1">IFERROR(__xludf.DUMMYFUNCTION("""COMPUTED_VALUE"""),"")</f>
        <v/>
      </c>
      <c r="N390" s="26" t="str">
        <f ca="1">IFERROR(__xludf.DUMMYFUNCTION("""COMPUTED_VALUE"""),"")</f>
        <v/>
      </c>
      <c r="O390" s="22" t="str">
        <f ca="1">IFERROR(__xludf.DUMMYFUNCTION("""COMPUTED_VALUE"""),"")</f>
        <v/>
      </c>
      <c r="P390" s="22"/>
      <c r="Q390" s="22"/>
      <c r="R390" s="22"/>
      <c r="S390" s="22"/>
      <c r="T390" s="22"/>
      <c r="U390" s="22"/>
      <c r="V390" s="22"/>
      <c r="W390" s="22"/>
      <c r="X390" s="22"/>
      <c r="Y390" s="22"/>
    </row>
    <row r="391" spans="1:25" ht="14.25">
      <c r="A391" s="29"/>
      <c r="B391" s="22" t="str">
        <f ca="1">IFERROR(__xludf.DUMMYFUNCTION("""COMPUTED_VALUE"""),"")</f>
        <v/>
      </c>
      <c r="C391" s="22" t="str">
        <f ca="1">IFERROR(__xludf.DUMMYFUNCTION("""COMPUTED_VALUE"""),"")</f>
        <v/>
      </c>
      <c r="D391" s="26" t="str">
        <f ca="1">IFERROR(__xludf.DUMMYFUNCTION("""COMPUTED_VALUE"""),"")</f>
        <v/>
      </c>
      <c r="E391" s="26" t="str">
        <f ca="1">IFERROR(__xludf.DUMMYFUNCTION("""COMPUTED_VALUE"""),"")</f>
        <v/>
      </c>
      <c r="F391" s="28" t="str">
        <f ca="1">IFERROR(__xludf.DUMMYFUNCTION("""COMPUTED_VALUE"""),"")</f>
        <v/>
      </c>
      <c r="G391" s="26" t="str">
        <f ca="1">IFERROR(__xludf.DUMMYFUNCTION("""COMPUTED_VALUE"""),"")</f>
        <v/>
      </c>
      <c r="H391" s="26" t="str">
        <f ca="1">IFERROR(__xludf.DUMMYFUNCTION("""COMPUTED_VALUE"""),"")</f>
        <v/>
      </c>
      <c r="I391" s="26" t="str">
        <f ca="1">IFERROR(__xludf.DUMMYFUNCTION("""COMPUTED_VALUE"""),"")</f>
        <v/>
      </c>
      <c r="J391" s="26" t="str">
        <f ca="1">IFERROR(__xludf.DUMMYFUNCTION("""COMPUTED_VALUE"""),"")</f>
        <v/>
      </c>
      <c r="K391" s="26" t="str">
        <f ca="1">IFERROR(__xludf.DUMMYFUNCTION("""COMPUTED_VALUE"""),"")</f>
        <v/>
      </c>
      <c r="L391" s="27" t="str">
        <f ca="1">IFERROR(__xludf.DUMMYFUNCTION("""COMPUTED_VALUE"""),"")</f>
        <v/>
      </c>
      <c r="M391" s="26" t="str">
        <f ca="1">IFERROR(__xludf.DUMMYFUNCTION("""COMPUTED_VALUE"""),"")</f>
        <v/>
      </c>
      <c r="N391" s="26" t="str">
        <f ca="1">IFERROR(__xludf.DUMMYFUNCTION("""COMPUTED_VALUE"""),"")</f>
        <v/>
      </c>
      <c r="O391" s="22" t="str">
        <f ca="1">IFERROR(__xludf.DUMMYFUNCTION("""COMPUTED_VALUE"""),"")</f>
        <v/>
      </c>
      <c r="P391" s="22"/>
      <c r="Q391" s="22"/>
      <c r="R391" s="22"/>
      <c r="S391" s="22"/>
      <c r="T391" s="22"/>
      <c r="U391" s="22"/>
      <c r="V391" s="22"/>
      <c r="W391" s="22"/>
      <c r="X391" s="22"/>
      <c r="Y391" s="22"/>
    </row>
    <row r="392" spans="1:25" ht="14.25">
      <c r="A392" s="29"/>
      <c r="B392" s="22" t="str">
        <f ca="1">IFERROR(__xludf.DUMMYFUNCTION("""COMPUTED_VALUE"""),"")</f>
        <v/>
      </c>
      <c r="C392" s="22" t="str">
        <f ca="1">IFERROR(__xludf.DUMMYFUNCTION("""COMPUTED_VALUE"""),"")</f>
        <v/>
      </c>
      <c r="D392" s="26" t="str">
        <f ca="1">IFERROR(__xludf.DUMMYFUNCTION("""COMPUTED_VALUE"""),"")</f>
        <v/>
      </c>
      <c r="E392" s="26" t="str">
        <f ca="1">IFERROR(__xludf.DUMMYFUNCTION("""COMPUTED_VALUE"""),"")</f>
        <v/>
      </c>
      <c r="F392" s="28" t="str">
        <f ca="1">IFERROR(__xludf.DUMMYFUNCTION("""COMPUTED_VALUE"""),"")</f>
        <v/>
      </c>
      <c r="G392" s="26" t="str">
        <f ca="1">IFERROR(__xludf.DUMMYFUNCTION("""COMPUTED_VALUE"""),"")</f>
        <v/>
      </c>
      <c r="H392" s="26" t="str">
        <f ca="1">IFERROR(__xludf.DUMMYFUNCTION("""COMPUTED_VALUE"""),"")</f>
        <v/>
      </c>
      <c r="I392" s="26" t="str">
        <f ca="1">IFERROR(__xludf.DUMMYFUNCTION("""COMPUTED_VALUE"""),"")</f>
        <v/>
      </c>
      <c r="J392" s="26" t="str">
        <f ca="1">IFERROR(__xludf.DUMMYFUNCTION("""COMPUTED_VALUE"""),"")</f>
        <v/>
      </c>
      <c r="K392" s="26" t="str">
        <f ca="1">IFERROR(__xludf.DUMMYFUNCTION("""COMPUTED_VALUE"""),"")</f>
        <v/>
      </c>
      <c r="L392" s="27" t="str">
        <f ca="1">IFERROR(__xludf.DUMMYFUNCTION("""COMPUTED_VALUE"""),"")</f>
        <v/>
      </c>
      <c r="M392" s="26" t="str">
        <f ca="1">IFERROR(__xludf.DUMMYFUNCTION("""COMPUTED_VALUE"""),"")</f>
        <v/>
      </c>
      <c r="N392" s="26" t="str">
        <f ca="1">IFERROR(__xludf.DUMMYFUNCTION("""COMPUTED_VALUE"""),"")</f>
        <v/>
      </c>
      <c r="O392" s="22" t="str">
        <f ca="1">IFERROR(__xludf.DUMMYFUNCTION("""COMPUTED_VALUE"""),"")</f>
        <v/>
      </c>
      <c r="P392" s="22"/>
      <c r="Q392" s="22"/>
      <c r="R392" s="22"/>
      <c r="S392" s="22"/>
      <c r="T392" s="22"/>
      <c r="U392" s="22"/>
      <c r="V392" s="22"/>
      <c r="W392" s="22"/>
      <c r="X392" s="22"/>
      <c r="Y392" s="22"/>
    </row>
    <row r="393" spans="1:25" ht="14.25">
      <c r="A393" s="29"/>
      <c r="B393" s="22" t="str">
        <f ca="1">IFERROR(__xludf.DUMMYFUNCTION("""COMPUTED_VALUE"""),"")</f>
        <v/>
      </c>
      <c r="C393" s="22" t="str">
        <f ca="1">IFERROR(__xludf.DUMMYFUNCTION("""COMPUTED_VALUE"""),"")</f>
        <v/>
      </c>
      <c r="D393" s="26" t="str">
        <f ca="1">IFERROR(__xludf.DUMMYFUNCTION("""COMPUTED_VALUE"""),"")</f>
        <v/>
      </c>
      <c r="E393" s="26" t="str">
        <f ca="1">IFERROR(__xludf.DUMMYFUNCTION("""COMPUTED_VALUE"""),"")</f>
        <v/>
      </c>
      <c r="F393" s="28" t="str">
        <f ca="1">IFERROR(__xludf.DUMMYFUNCTION("""COMPUTED_VALUE"""),"")</f>
        <v/>
      </c>
      <c r="G393" s="26" t="str">
        <f ca="1">IFERROR(__xludf.DUMMYFUNCTION("""COMPUTED_VALUE"""),"")</f>
        <v/>
      </c>
      <c r="H393" s="26" t="str">
        <f ca="1">IFERROR(__xludf.DUMMYFUNCTION("""COMPUTED_VALUE"""),"")</f>
        <v/>
      </c>
      <c r="I393" s="26" t="str">
        <f ca="1">IFERROR(__xludf.DUMMYFUNCTION("""COMPUTED_VALUE"""),"")</f>
        <v/>
      </c>
      <c r="J393" s="26" t="str">
        <f ca="1">IFERROR(__xludf.DUMMYFUNCTION("""COMPUTED_VALUE"""),"")</f>
        <v/>
      </c>
      <c r="K393" s="26" t="str">
        <f ca="1">IFERROR(__xludf.DUMMYFUNCTION("""COMPUTED_VALUE"""),"")</f>
        <v/>
      </c>
      <c r="L393" s="27" t="str">
        <f ca="1">IFERROR(__xludf.DUMMYFUNCTION("""COMPUTED_VALUE"""),"")</f>
        <v/>
      </c>
      <c r="M393" s="26" t="str">
        <f ca="1">IFERROR(__xludf.DUMMYFUNCTION("""COMPUTED_VALUE"""),"")</f>
        <v/>
      </c>
      <c r="N393" s="26" t="str">
        <f ca="1">IFERROR(__xludf.DUMMYFUNCTION("""COMPUTED_VALUE"""),"")</f>
        <v/>
      </c>
      <c r="O393" s="22" t="str">
        <f ca="1">IFERROR(__xludf.DUMMYFUNCTION("""COMPUTED_VALUE"""),"")</f>
        <v/>
      </c>
      <c r="P393" s="22"/>
      <c r="Q393" s="22"/>
      <c r="R393" s="22"/>
      <c r="S393" s="22"/>
      <c r="T393" s="22"/>
      <c r="U393" s="22"/>
      <c r="V393" s="22"/>
      <c r="W393" s="22"/>
      <c r="X393" s="22"/>
      <c r="Y393" s="22"/>
    </row>
    <row r="394" spans="1:25" ht="14.25">
      <c r="A394" s="29"/>
      <c r="B394" s="22" t="str">
        <f ca="1">IFERROR(__xludf.DUMMYFUNCTION("""COMPUTED_VALUE"""),"")</f>
        <v/>
      </c>
      <c r="C394" s="22" t="str">
        <f ca="1">IFERROR(__xludf.DUMMYFUNCTION("""COMPUTED_VALUE"""),"")</f>
        <v/>
      </c>
      <c r="D394" s="26" t="str">
        <f ca="1">IFERROR(__xludf.DUMMYFUNCTION("""COMPUTED_VALUE"""),"")</f>
        <v/>
      </c>
      <c r="E394" s="26" t="str">
        <f ca="1">IFERROR(__xludf.DUMMYFUNCTION("""COMPUTED_VALUE"""),"")</f>
        <v/>
      </c>
      <c r="F394" s="28" t="str">
        <f ca="1">IFERROR(__xludf.DUMMYFUNCTION("""COMPUTED_VALUE"""),"")</f>
        <v/>
      </c>
      <c r="G394" s="26" t="str">
        <f ca="1">IFERROR(__xludf.DUMMYFUNCTION("""COMPUTED_VALUE"""),"")</f>
        <v/>
      </c>
      <c r="H394" s="26" t="str">
        <f ca="1">IFERROR(__xludf.DUMMYFUNCTION("""COMPUTED_VALUE"""),"")</f>
        <v/>
      </c>
      <c r="I394" s="26" t="str">
        <f ca="1">IFERROR(__xludf.DUMMYFUNCTION("""COMPUTED_VALUE"""),"")</f>
        <v/>
      </c>
      <c r="J394" s="26" t="str">
        <f ca="1">IFERROR(__xludf.DUMMYFUNCTION("""COMPUTED_VALUE"""),"")</f>
        <v/>
      </c>
      <c r="K394" s="26" t="str">
        <f ca="1">IFERROR(__xludf.DUMMYFUNCTION("""COMPUTED_VALUE"""),"")</f>
        <v/>
      </c>
      <c r="L394" s="27" t="str">
        <f ca="1">IFERROR(__xludf.DUMMYFUNCTION("""COMPUTED_VALUE"""),"")</f>
        <v/>
      </c>
      <c r="M394" s="26" t="str">
        <f ca="1">IFERROR(__xludf.DUMMYFUNCTION("""COMPUTED_VALUE"""),"")</f>
        <v/>
      </c>
      <c r="N394" s="26" t="str">
        <f ca="1">IFERROR(__xludf.DUMMYFUNCTION("""COMPUTED_VALUE"""),"")</f>
        <v/>
      </c>
      <c r="O394" s="22" t="str">
        <f ca="1">IFERROR(__xludf.DUMMYFUNCTION("""COMPUTED_VALUE"""),"")</f>
        <v/>
      </c>
      <c r="P394" s="22"/>
      <c r="Q394" s="22"/>
      <c r="R394" s="22"/>
      <c r="S394" s="22"/>
      <c r="T394" s="22"/>
      <c r="U394" s="22"/>
      <c r="V394" s="22"/>
      <c r="W394" s="22"/>
      <c r="X394" s="22"/>
      <c r="Y394" s="22"/>
    </row>
    <row r="395" spans="1:25" ht="14.25">
      <c r="A395" s="29"/>
      <c r="B395" s="22" t="str">
        <f ca="1">IFERROR(__xludf.DUMMYFUNCTION("""COMPUTED_VALUE"""),"")</f>
        <v/>
      </c>
      <c r="C395" s="22" t="str">
        <f ca="1">IFERROR(__xludf.DUMMYFUNCTION("""COMPUTED_VALUE"""),"")</f>
        <v/>
      </c>
      <c r="D395" s="26" t="str">
        <f ca="1">IFERROR(__xludf.DUMMYFUNCTION("""COMPUTED_VALUE"""),"")</f>
        <v/>
      </c>
      <c r="E395" s="26" t="str">
        <f ca="1">IFERROR(__xludf.DUMMYFUNCTION("""COMPUTED_VALUE"""),"")</f>
        <v/>
      </c>
      <c r="F395" s="28" t="str">
        <f ca="1">IFERROR(__xludf.DUMMYFUNCTION("""COMPUTED_VALUE"""),"")</f>
        <v/>
      </c>
      <c r="G395" s="26" t="str">
        <f ca="1">IFERROR(__xludf.DUMMYFUNCTION("""COMPUTED_VALUE"""),"")</f>
        <v/>
      </c>
      <c r="H395" s="26" t="str">
        <f ca="1">IFERROR(__xludf.DUMMYFUNCTION("""COMPUTED_VALUE"""),"")</f>
        <v/>
      </c>
      <c r="I395" s="26" t="str">
        <f ca="1">IFERROR(__xludf.DUMMYFUNCTION("""COMPUTED_VALUE"""),"")</f>
        <v/>
      </c>
      <c r="J395" s="26" t="str">
        <f ca="1">IFERROR(__xludf.DUMMYFUNCTION("""COMPUTED_VALUE"""),"")</f>
        <v/>
      </c>
      <c r="K395" s="26" t="str">
        <f ca="1">IFERROR(__xludf.DUMMYFUNCTION("""COMPUTED_VALUE"""),"")</f>
        <v/>
      </c>
      <c r="L395" s="27" t="str">
        <f ca="1">IFERROR(__xludf.DUMMYFUNCTION("""COMPUTED_VALUE"""),"")</f>
        <v/>
      </c>
      <c r="M395" s="26" t="str">
        <f ca="1">IFERROR(__xludf.DUMMYFUNCTION("""COMPUTED_VALUE"""),"")</f>
        <v/>
      </c>
      <c r="N395" s="26" t="str">
        <f ca="1">IFERROR(__xludf.DUMMYFUNCTION("""COMPUTED_VALUE"""),"")</f>
        <v/>
      </c>
      <c r="O395" s="22" t="str">
        <f ca="1">IFERROR(__xludf.DUMMYFUNCTION("""COMPUTED_VALUE"""),"")</f>
        <v/>
      </c>
      <c r="P395" s="22"/>
      <c r="Q395" s="22"/>
      <c r="R395" s="22"/>
      <c r="S395" s="22"/>
      <c r="T395" s="22"/>
      <c r="U395" s="22"/>
      <c r="V395" s="22"/>
      <c r="W395" s="22"/>
      <c r="X395" s="22"/>
      <c r="Y395" s="22"/>
    </row>
    <row r="396" spans="1:25" ht="14.25">
      <c r="A396" s="29"/>
      <c r="B396" s="22" t="str">
        <f ca="1">IFERROR(__xludf.DUMMYFUNCTION("""COMPUTED_VALUE"""),"")</f>
        <v/>
      </c>
      <c r="C396" s="22" t="str">
        <f ca="1">IFERROR(__xludf.DUMMYFUNCTION("""COMPUTED_VALUE"""),"")</f>
        <v/>
      </c>
      <c r="D396" s="26" t="str">
        <f ca="1">IFERROR(__xludf.DUMMYFUNCTION("""COMPUTED_VALUE"""),"")</f>
        <v/>
      </c>
      <c r="E396" s="26" t="str">
        <f ca="1">IFERROR(__xludf.DUMMYFUNCTION("""COMPUTED_VALUE"""),"")</f>
        <v/>
      </c>
      <c r="F396" s="28" t="str">
        <f ca="1">IFERROR(__xludf.DUMMYFUNCTION("""COMPUTED_VALUE"""),"")</f>
        <v/>
      </c>
      <c r="G396" s="26" t="str">
        <f ca="1">IFERROR(__xludf.DUMMYFUNCTION("""COMPUTED_VALUE"""),"")</f>
        <v/>
      </c>
      <c r="H396" s="26" t="str">
        <f ca="1">IFERROR(__xludf.DUMMYFUNCTION("""COMPUTED_VALUE"""),"")</f>
        <v/>
      </c>
      <c r="I396" s="26" t="str">
        <f ca="1">IFERROR(__xludf.DUMMYFUNCTION("""COMPUTED_VALUE"""),"")</f>
        <v/>
      </c>
      <c r="J396" s="26" t="str">
        <f ca="1">IFERROR(__xludf.DUMMYFUNCTION("""COMPUTED_VALUE"""),"")</f>
        <v/>
      </c>
      <c r="K396" s="26" t="str">
        <f ca="1">IFERROR(__xludf.DUMMYFUNCTION("""COMPUTED_VALUE"""),"")</f>
        <v/>
      </c>
      <c r="L396" s="27" t="str">
        <f ca="1">IFERROR(__xludf.DUMMYFUNCTION("""COMPUTED_VALUE"""),"")</f>
        <v/>
      </c>
      <c r="M396" s="26" t="str">
        <f ca="1">IFERROR(__xludf.DUMMYFUNCTION("""COMPUTED_VALUE"""),"")</f>
        <v/>
      </c>
      <c r="N396" s="26" t="str">
        <f ca="1">IFERROR(__xludf.DUMMYFUNCTION("""COMPUTED_VALUE"""),"")</f>
        <v/>
      </c>
      <c r="O396" s="22" t="str">
        <f ca="1">IFERROR(__xludf.DUMMYFUNCTION("""COMPUTED_VALUE"""),"")</f>
        <v/>
      </c>
      <c r="P396" s="22"/>
      <c r="Q396" s="22"/>
      <c r="R396" s="22"/>
      <c r="S396" s="22"/>
      <c r="T396" s="22"/>
      <c r="U396" s="22"/>
      <c r="V396" s="22"/>
      <c r="W396" s="22"/>
      <c r="X396" s="22"/>
      <c r="Y396" s="22"/>
    </row>
    <row r="397" spans="1:25" ht="14.25">
      <c r="A397" s="29"/>
      <c r="B397" s="22" t="str">
        <f ca="1">IFERROR(__xludf.DUMMYFUNCTION("""COMPUTED_VALUE"""),"")</f>
        <v/>
      </c>
      <c r="C397" s="22" t="str">
        <f ca="1">IFERROR(__xludf.DUMMYFUNCTION("""COMPUTED_VALUE"""),"")</f>
        <v/>
      </c>
      <c r="D397" s="26" t="str">
        <f ca="1">IFERROR(__xludf.DUMMYFUNCTION("""COMPUTED_VALUE"""),"")</f>
        <v/>
      </c>
      <c r="E397" s="26" t="str">
        <f ca="1">IFERROR(__xludf.DUMMYFUNCTION("""COMPUTED_VALUE"""),"")</f>
        <v/>
      </c>
      <c r="F397" s="28" t="str">
        <f ca="1">IFERROR(__xludf.DUMMYFUNCTION("""COMPUTED_VALUE"""),"")</f>
        <v/>
      </c>
      <c r="G397" s="26" t="str">
        <f ca="1">IFERROR(__xludf.DUMMYFUNCTION("""COMPUTED_VALUE"""),"")</f>
        <v/>
      </c>
      <c r="H397" s="26" t="str">
        <f ca="1">IFERROR(__xludf.DUMMYFUNCTION("""COMPUTED_VALUE"""),"")</f>
        <v/>
      </c>
      <c r="I397" s="26" t="str">
        <f ca="1">IFERROR(__xludf.DUMMYFUNCTION("""COMPUTED_VALUE"""),"")</f>
        <v/>
      </c>
      <c r="J397" s="26" t="str">
        <f ca="1">IFERROR(__xludf.DUMMYFUNCTION("""COMPUTED_VALUE"""),"")</f>
        <v/>
      </c>
      <c r="K397" s="26" t="str">
        <f ca="1">IFERROR(__xludf.DUMMYFUNCTION("""COMPUTED_VALUE"""),"")</f>
        <v/>
      </c>
      <c r="L397" s="27" t="str">
        <f ca="1">IFERROR(__xludf.DUMMYFUNCTION("""COMPUTED_VALUE"""),"")</f>
        <v/>
      </c>
      <c r="M397" s="26" t="str">
        <f ca="1">IFERROR(__xludf.DUMMYFUNCTION("""COMPUTED_VALUE"""),"")</f>
        <v/>
      </c>
      <c r="N397" s="26" t="str">
        <f ca="1">IFERROR(__xludf.DUMMYFUNCTION("""COMPUTED_VALUE"""),"")</f>
        <v/>
      </c>
      <c r="O397" s="22" t="str">
        <f ca="1">IFERROR(__xludf.DUMMYFUNCTION("""COMPUTED_VALUE"""),"")</f>
        <v/>
      </c>
      <c r="P397" s="22"/>
      <c r="Q397" s="22"/>
      <c r="R397" s="22"/>
      <c r="S397" s="22"/>
      <c r="T397" s="22"/>
      <c r="U397" s="22"/>
      <c r="V397" s="22"/>
      <c r="W397" s="22"/>
      <c r="X397" s="22"/>
      <c r="Y397" s="22"/>
    </row>
    <row r="398" spans="1:25" ht="14.25">
      <c r="A398" s="29"/>
      <c r="B398" s="22" t="str">
        <f ca="1">IFERROR(__xludf.DUMMYFUNCTION("""COMPUTED_VALUE"""),"")</f>
        <v/>
      </c>
      <c r="C398" s="22" t="str">
        <f ca="1">IFERROR(__xludf.DUMMYFUNCTION("""COMPUTED_VALUE"""),"")</f>
        <v/>
      </c>
      <c r="D398" s="26" t="str">
        <f ca="1">IFERROR(__xludf.DUMMYFUNCTION("""COMPUTED_VALUE"""),"")</f>
        <v/>
      </c>
      <c r="E398" s="26" t="str">
        <f ca="1">IFERROR(__xludf.DUMMYFUNCTION("""COMPUTED_VALUE"""),"")</f>
        <v/>
      </c>
      <c r="F398" s="28" t="str">
        <f ca="1">IFERROR(__xludf.DUMMYFUNCTION("""COMPUTED_VALUE"""),"")</f>
        <v/>
      </c>
      <c r="G398" s="26" t="str">
        <f ca="1">IFERROR(__xludf.DUMMYFUNCTION("""COMPUTED_VALUE"""),"")</f>
        <v/>
      </c>
      <c r="H398" s="26" t="str">
        <f ca="1">IFERROR(__xludf.DUMMYFUNCTION("""COMPUTED_VALUE"""),"")</f>
        <v/>
      </c>
      <c r="I398" s="26" t="str">
        <f ca="1">IFERROR(__xludf.DUMMYFUNCTION("""COMPUTED_VALUE"""),"")</f>
        <v/>
      </c>
      <c r="J398" s="26" t="str">
        <f ca="1">IFERROR(__xludf.DUMMYFUNCTION("""COMPUTED_VALUE"""),"")</f>
        <v/>
      </c>
      <c r="K398" s="26" t="str">
        <f ca="1">IFERROR(__xludf.DUMMYFUNCTION("""COMPUTED_VALUE"""),"")</f>
        <v/>
      </c>
      <c r="L398" s="27" t="str">
        <f ca="1">IFERROR(__xludf.DUMMYFUNCTION("""COMPUTED_VALUE"""),"")</f>
        <v/>
      </c>
      <c r="M398" s="26" t="str">
        <f ca="1">IFERROR(__xludf.DUMMYFUNCTION("""COMPUTED_VALUE"""),"")</f>
        <v/>
      </c>
      <c r="N398" s="26" t="str">
        <f ca="1">IFERROR(__xludf.DUMMYFUNCTION("""COMPUTED_VALUE"""),"")</f>
        <v/>
      </c>
      <c r="O398" s="22" t="str">
        <f ca="1">IFERROR(__xludf.DUMMYFUNCTION("""COMPUTED_VALUE"""),"")</f>
        <v/>
      </c>
      <c r="P398" s="22"/>
      <c r="Q398" s="22"/>
      <c r="R398" s="22"/>
      <c r="S398" s="22"/>
      <c r="T398" s="22"/>
      <c r="U398" s="22"/>
      <c r="V398" s="22"/>
      <c r="W398" s="22"/>
      <c r="X398" s="22"/>
      <c r="Y398" s="22"/>
    </row>
    <row r="399" spans="1:25" ht="14.25">
      <c r="A399" s="29"/>
      <c r="B399" s="22" t="str">
        <f ca="1">IFERROR(__xludf.DUMMYFUNCTION("""COMPUTED_VALUE"""),"")</f>
        <v/>
      </c>
      <c r="C399" s="22" t="str">
        <f ca="1">IFERROR(__xludf.DUMMYFUNCTION("""COMPUTED_VALUE"""),"")</f>
        <v/>
      </c>
      <c r="D399" s="26" t="str">
        <f ca="1">IFERROR(__xludf.DUMMYFUNCTION("""COMPUTED_VALUE"""),"")</f>
        <v/>
      </c>
      <c r="E399" s="26" t="str">
        <f ca="1">IFERROR(__xludf.DUMMYFUNCTION("""COMPUTED_VALUE"""),"")</f>
        <v/>
      </c>
      <c r="F399" s="28" t="str">
        <f ca="1">IFERROR(__xludf.DUMMYFUNCTION("""COMPUTED_VALUE"""),"")</f>
        <v/>
      </c>
      <c r="G399" s="26" t="str">
        <f ca="1">IFERROR(__xludf.DUMMYFUNCTION("""COMPUTED_VALUE"""),"")</f>
        <v/>
      </c>
      <c r="H399" s="26" t="str">
        <f ca="1">IFERROR(__xludf.DUMMYFUNCTION("""COMPUTED_VALUE"""),"")</f>
        <v/>
      </c>
      <c r="I399" s="26" t="str">
        <f ca="1">IFERROR(__xludf.DUMMYFUNCTION("""COMPUTED_VALUE"""),"")</f>
        <v/>
      </c>
      <c r="J399" s="26" t="str">
        <f ca="1">IFERROR(__xludf.DUMMYFUNCTION("""COMPUTED_VALUE"""),"")</f>
        <v/>
      </c>
      <c r="K399" s="26" t="str">
        <f ca="1">IFERROR(__xludf.DUMMYFUNCTION("""COMPUTED_VALUE"""),"")</f>
        <v/>
      </c>
      <c r="L399" s="27" t="str">
        <f ca="1">IFERROR(__xludf.DUMMYFUNCTION("""COMPUTED_VALUE"""),"")</f>
        <v/>
      </c>
      <c r="M399" s="26" t="str">
        <f ca="1">IFERROR(__xludf.DUMMYFUNCTION("""COMPUTED_VALUE"""),"")</f>
        <v/>
      </c>
      <c r="N399" s="26" t="str">
        <f ca="1">IFERROR(__xludf.DUMMYFUNCTION("""COMPUTED_VALUE"""),"")</f>
        <v/>
      </c>
      <c r="O399" s="22" t="str">
        <f ca="1">IFERROR(__xludf.DUMMYFUNCTION("""COMPUTED_VALUE"""),"")</f>
        <v/>
      </c>
      <c r="P399" s="22"/>
      <c r="Q399" s="22"/>
      <c r="R399" s="22"/>
      <c r="S399" s="22"/>
      <c r="T399" s="22"/>
      <c r="U399" s="22"/>
      <c r="V399" s="22"/>
      <c r="W399" s="22"/>
      <c r="X399" s="22"/>
      <c r="Y399" s="22"/>
    </row>
    <row r="400" spans="1:25" ht="14.25">
      <c r="A400" s="29"/>
      <c r="B400" s="22" t="str">
        <f ca="1">IFERROR(__xludf.DUMMYFUNCTION("""COMPUTED_VALUE"""),"")</f>
        <v/>
      </c>
      <c r="C400" s="22" t="str">
        <f ca="1">IFERROR(__xludf.DUMMYFUNCTION("""COMPUTED_VALUE"""),"")</f>
        <v/>
      </c>
      <c r="D400" s="26" t="str">
        <f ca="1">IFERROR(__xludf.DUMMYFUNCTION("""COMPUTED_VALUE"""),"")</f>
        <v/>
      </c>
      <c r="E400" s="26" t="str">
        <f ca="1">IFERROR(__xludf.DUMMYFUNCTION("""COMPUTED_VALUE"""),"")</f>
        <v/>
      </c>
      <c r="F400" s="28" t="str">
        <f ca="1">IFERROR(__xludf.DUMMYFUNCTION("""COMPUTED_VALUE"""),"")</f>
        <v/>
      </c>
      <c r="G400" s="26" t="str">
        <f ca="1">IFERROR(__xludf.DUMMYFUNCTION("""COMPUTED_VALUE"""),"")</f>
        <v/>
      </c>
      <c r="H400" s="26" t="str">
        <f ca="1">IFERROR(__xludf.DUMMYFUNCTION("""COMPUTED_VALUE"""),"")</f>
        <v/>
      </c>
      <c r="I400" s="26" t="str">
        <f ca="1">IFERROR(__xludf.DUMMYFUNCTION("""COMPUTED_VALUE"""),"")</f>
        <v/>
      </c>
      <c r="J400" s="26" t="str">
        <f ca="1">IFERROR(__xludf.DUMMYFUNCTION("""COMPUTED_VALUE"""),"")</f>
        <v/>
      </c>
      <c r="K400" s="26" t="str">
        <f ca="1">IFERROR(__xludf.DUMMYFUNCTION("""COMPUTED_VALUE"""),"")</f>
        <v/>
      </c>
      <c r="L400" s="27" t="str">
        <f ca="1">IFERROR(__xludf.DUMMYFUNCTION("""COMPUTED_VALUE"""),"")</f>
        <v/>
      </c>
      <c r="M400" s="26" t="str">
        <f ca="1">IFERROR(__xludf.DUMMYFUNCTION("""COMPUTED_VALUE"""),"")</f>
        <v/>
      </c>
      <c r="N400" s="26" t="str">
        <f ca="1">IFERROR(__xludf.DUMMYFUNCTION("""COMPUTED_VALUE"""),"")</f>
        <v/>
      </c>
      <c r="O400" s="22" t="str">
        <f ca="1">IFERROR(__xludf.DUMMYFUNCTION("""COMPUTED_VALUE"""),"")</f>
        <v/>
      </c>
      <c r="P400" s="22"/>
      <c r="Q400" s="22"/>
      <c r="R400" s="22"/>
      <c r="S400" s="22"/>
      <c r="T400" s="22"/>
      <c r="U400" s="22"/>
      <c r="V400" s="22"/>
      <c r="W400" s="22"/>
      <c r="X400" s="22"/>
      <c r="Y400" s="22"/>
    </row>
    <row r="401" spans="1:25" ht="14.25">
      <c r="A401" s="29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</row>
    <row r="402" spans="1:25" ht="14.25">
      <c r="A402" s="29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</row>
    <row r="403" spans="1:25" ht="14.25">
      <c r="A403" s="29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</row>
    <row r="404" spans="1:25" ht="14.25">
      <c r="A404" s="29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</row>
    <row r="405" spans="1:25" ht="14.25">
      <c r="A405" s="29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</row>
    <row r="406" spans="1:25" ht="14.25">
      <c r="A406" s="29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</row>
    <row r="407" spans="1:25" ht="14.25">
      <c r="A407" s="29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</row>
    <row r="408" spans="1:25" ht="14.25">
      <c r="A408" s="29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</row>
    <row r="409" spans="1:25" ht="14.25">
      <c r="A409" s="29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</row>
    <row r="410" spans="1:25" ht="14.25">
      <c r="A410" s="29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</row>
    <row r="411" spans="1:25" ht="14.25">
      <c r="A411" s="29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</row>
    <row r="412" spans="1:25" ht="14.25">
      <c r="A412" s="29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</row>
    <row r="413" spans="1:25" ht="14.25">
      <c r="A413" s="29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</row>
    <row r="414" spans="1:25" ht="14.25">
      <c r="A414" s="29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</row>
    <row r="415" spans="1:25" ht="14.25">
      <c r="A415" s="29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</row>
    <row r="416" spans="1:25" ht="14.25">
      <c r="A416" s="29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</row>
    <row r="417" spans="1:25" ht="14.25">
      <c r="A417" s="29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</row>
    <row r="418" spans="1:25" ht="14.25">
      <c r="A418" s="29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</row>
    <row r="419" spans="1:25" ht="14.25">
      <c r="A419" s="29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</row>
    <row r="420" spans="1:25" ht="14.25">
      <c r="A420" s="29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</row>
    <row r="421" spans="1:25" ht="14.25">
      <c r="A421" s="29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</row>
    <row r="422" spans="1:25" ht="14.25">
      <c r="A422" s="29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</row>
    <row r="423" spans="1:25" ht="14.25">
      <c r="A423" s="29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</row>
    <row r="424" spans="1:25" ht="14.25">
      <c r="A424" s="29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</row>
    <row r="425" spans="1:25" ht="14.25">
      <c r="A425" s="29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</row>
    <row r="426" spans="1:25" ht="14.25">
      <c r="A426" s="29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</row>
    <row r="427" spans="1:25" ht="14.25">
      <c r="A427" s="29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</row>
    <row r="428" spans="1:25" ht="14.25">
      <c r="A428" s="29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</row>
    <row r="429" spans="1:25" ht="14.25">
      <c r="A429" s="29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</row>
    <row r="430" spans="1:25" ht="14.25">
      <c r="A430" s="29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</row>
    <row r="431" spans="1:25" ht="14.25">
      <c r="A431" s="29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</row>
    <row r="432" spans="1:25" ht="14.25">
      <c r="A432" s="29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</row>
    <row r="433" spans="1:25" ht="14.25">
      <c r="A433" s="29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</row>
    <row r="434" spans="1:25" ht="14.25">
      <c r="A434" s="29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</row>
    <row r="435" spans="1:25" ht="14.25">
      <c r="A435" s="29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</row>
    <row r="436" spans="1:25" ht="14.25">
      <c r="A436" s="29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</row>
    <row r="437" spans="1:25" ht="14.25">
      <c r="A437" s="29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</row>
    <row r="438" spans="1:25" ht="14.25">
      <c r="A438" s="29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</row>
    <row r="439" spans="1:25" ht="14.25">
      <c r="A439" s="29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</row>
    <row r="440" spans="1:25" ht="14.25">
      <c r="A440" s="29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</row>
    <row r="441" spans="1:25" ht="14.25">
      <c r="A441" s="29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</row>
    <row r="442" spans="1:25" ht="14.25">
      <c r="A442" s="29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</row>
    <row r="443" spans="1:25" ht="14.25">
      <c r="A443" s="29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</row>
    <row r="444" spans="1:25" ht="14.25">
      <c r="A444" s="29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</row>
    <row r="445" spans="1:25" ht="14.25">
      <c r="A445" s="29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</row>
    <row r="446" spans="1:25" ht="14.25">
      <c r="A446" s="29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</row>
    <row r="447" spans="1:25" ht="14.25">
      <c r="A447" s="29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</row>
    <row r="448" spans="1:25" ht="14.25">
      <c r="A448" s="29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</row>
    <row r="449" spans="1:25" ht="14.25">
      <c r="A449" s="29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</row>
    <row r="450" spans="1:25" ht="14.25">
      <c r="A450" s="29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</row>
    <row r="451" spans="1:25" ht="14.25">
      <c r="A451" s="29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</row>
    <row r="452" spans="1:25" ht="14.25">
      <c r="A452" s="29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</row>
    <row r="453" spans="1:25" ht="14.25">
      <c r="A453" s="29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</row>
    <row r="454" spans="1:25" ht="14.25">
      <c r="A454" s="29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</row>
    <row r="455" spans="1:25" ht="14.25">
      <c r="A455" s="29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</row>
    <row r="456" spans="1:25" ht="14.25">
      <c r="A456" s="29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</row>
    <row r="457" spans="1:25" ht="14.25">
      <c r="A457" s="29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</row>
    <row r="458" spans="1:25" ht="14.25">
      <c r="A458" s="29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</row>
    <row r="459" spans="1:25" ht="14.25">
      <c r="A459" s="29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</row>
    <row r="460" spans="1:25" ht="14.25">
      <c r="A460" s="29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</row>
    <row r="461" spans="1:25" ht="14.25">
      <c r="A461" s="29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</row>
    <row r="462" spans="1:25" ht="14.25">
      <c r="A462" s="29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</row>
    <row r="463" spans="1:25" ht="14.25">
      <c r="A463" s="29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</row>
    <row r="464" spans="1:25" ht="14.25">
      <c r="A464" s="29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</row>
    <row r="465" spans="1:25" ht="14.25">
      <c r="A465" s="29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</row>
    <row r="466" spans="1:25" ht="14.25">
      <c r="A466" s="29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</row>
    <row r="467" spans="1:25" ht="14.25">
      <c r="A467" s="29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</row>
    <row r="468" spans="1:25" ht="14.25">
      <c r="A468" s="29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</row>
    <row r="469" spans="1:25" ht="14.25">
      <c r="A469" s="29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</row>
    <row r="470" spans="1:25" ht="14.25">
      <c r="A470" s="29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</row>
    <row r="471" spans="1:25" ht="14.25">
      <c r="A471" s="29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</row>
    <row r="472" spans="1:25" ht="14.25">
      <c r="A472" s="29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</row>
    <row r="473" spans="1:25" ht="14.25">
      <c r="A473" s="29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</row>
    <row r="474" spans="1:25" ht="14.25">
      <c r="A474" s="29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</row>
    <row r="475" spans="1:25" ht="14.25">
      <c r="A475" s="29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</row>
    <row r="476" spans="1:25" ht="14.25">
      <c r="A476" s="29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</row>
    <row r="477" spans="1:25" ht="14.25">
      <c r="A477" s="29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</row>
    <row r="478" spans="1:25" ht="14.25">
      <c r="A478" s="29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</row>
    <row r="479" spans="1:25" ht="14.25">
      <c r="A479" s="29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</row>
    <row r="480" spans="1:25" ht="14.25">
      <c r="A480" s="29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</row>
    <row r="481" spans="1:25" ht="14.25">
      <c r="A481" s="29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</row>
    <row r="482" spans="1:25" ht="14.25">
      <c r="A482" s="29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</row>
    <row r="483" spans="1:25" ht="14.25">
      <c r="A483" s="29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</row>
    <row r="484" spans="1:25" ht="14.25">
      <c r="A484" s="29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</row>
    <row r="485" spans="1:25" ht="14.25">
      <c r="A485" s="29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</row>
    <row r="486" spans="1:25" ht="14.25">
      <c r="A486" s="29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</row>
    <row r="487" spans="1:25" ht="14.25">
      <c r="A487" s="29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</row>
    <row r="488" spans="1:25" ht="14.25">
      <c r="A488" s="29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</row>
    <row r="489" spans="1:25" ht="14.25">
      <c r="A489" s="29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</row>
    <row r="490" spans="1:25" ht="14.25">
      <c r="A490" s="29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</row>
    <row r="491" spans="1:25" ht="14.25">
      <c r="A491" s="29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</row>
    <row r="492" spans="1:25" ht="14.25">
      <c r="A492" s="29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</row>
    <row r="493" spans="1:25" ht="14.25">
      <c r="A493" s="29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</row>
    <row r="494" spans="1:25" ht="14.25">
      <c r="A494" s="29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</row>
    <row r="495" spans="1:25" ht="14.25">
      <c r="A495" s="29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</row>
    <row r="496" spans="1:25" ht="14.25">
      <c r="A496" s="29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</row>
    <row r="497" spans="1:25" ht="14.25">
      <c r="A497" s="29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</row>
    <row r="498" spans="1:25" ht="14.25">
      <c r="A498" s="29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</row>
    <row r="499" spans="1:25" ht="14.25">
      <c r="A499" s="29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</row>
    <row r="500" spans="1:25" ht="14.25">
      <c r="A500" s="29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</row>
    <row r="501" spans="1:25" ht="14.25">
      <c r="A501" s="29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</row>
    <row r="502" spans="1:25" ht="14.25">
      <c r="A502" s="29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</row>
    <row r="503" spans="1:25" ht="14.25">
      <c r="A503" s="29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</row>
    <row r="504" spans="1:25" ht="14.25">
      <c r="A504" s="29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</row>
    <row r="505" spans="1:25" ht="14.25">
      <c r="A505" s="29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</row>
    <row r="506" spans="1:25" ht="14.25">
      <c r="A506" s="29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</row>
    <row r="507" spans="1:25" ht="14.25">
      <c r="A507" s="29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</row>
    <row r="508" spans="1:25" ht="14.25">
      <c r="A508" s="29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</row>
    <row r="509" spans="1:25" ht="14.25">
      <c r="A509" s="29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</row>
    <row r="510" spans="1:25" ht="14.25">
      <c r="A510" s="29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</row>
    <row r="511" spans="1:25" ht="14.25">
      <c r="A511" s="29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</row>
    <row r="512" spans="1:25" ht="14.25">
      <c r="A512" s="29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</row>
    <row r="513" spans="1:25" ht="14.25">
      <c r="A513" s="29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</row>
    <row r="514" spans="1:25" ht="14.25">
      <c r="A514" s="29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</row>
    <row r="515" spans="1:25" ht="14.25">
      <c r="A515" s="29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</row>
    <row r="516" spans="1:25" ht="14.25">
      <c r="A516" s="29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</row>
    <row r="517" spans="1:25" ht="14.25">
      <c r="A517" s="29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</row>
    <row r="518" spans="1:25" ht="14.25">
      <c r="A518" s="29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</row>
    <row r="519" spans="1:25" ht="14.25">
      <c r="A519" s="29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</row>
    <row r="520" spans="1:25" ht="14.25">
      <c r="A520" s="29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</row>
    <row r="521" spans="1:25" ht="14.25">
      <c r="A521" s="29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</row>
    <row r="522" spans="1:25" ht="14.25">
      <c r="A522" s="29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</row>
    <row r="523" spans="1:25" ht="14.25">
      <c r="A523" s="29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</row>
    <row r="524" spans="1:25" ht="14.25">
      <c r="A524" s="29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</row>
    <row r="525" spans="1:25" ht="14.25">
      <c r="A525" s="29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</row>
    <row r="526" spans="1:25" ht="14.25">
      <c r="A526" s="29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</row>
    <row r="527" spans="1:25" ht="14.25">
      <c r="A527" s="29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</row>
    <row r="528" spans="1:25" ht="14.25">
      <c r="A528" s="29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</row>
    <row r="529" spans="1:25" ht="14.25">
      <c r="A529" s="29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</row>
    <row r="530" spans="1:25" ht="14.25">
      <c r="A530" s="29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</row>
    <row r="531" spans="1:25" ht="14.25">
      <c r="A531" s="29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</row>
    <row r="532" spans="1:25" ht="14.25">
      <c r="A532" s="29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</row>
    <row r="533" spans="1:25" ht="14.25">
      <c r="A533" s="29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</row>
    <row r="534" spans="1:25" ht="14.25">
      <c r="A534" s="29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</row>
    <row r="535" spans="1:25" ht="14.25">
      <c r="A535" s="29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</row>
    <row r="536" spans="1:25" ht="14.25">
      <c r="A536" s="29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</row>
    <row r="537" spans="1:25" ht="14.25">
      <c r="A537" s="29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</row>
    <row r="538" spans="1:25" ht="14.25">
      <c r="A538" s="29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</row>
    <row r="539" spans="1:25" ht="14.25">
      <c r="A539" s="29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</row>
    <row r="540" spans="1:25" ht="14.25">
      <c r="A540" s="29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</row>
    <row r="541" spans="1:25" ht="14.25">
      <c r="A541" s="29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</row>
    <row r="542" spans="1:25" ht="14.25">
      <c r="A542" s="29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</row>
    <row r="543" spans="1:25" ht="14.25">
      <c r="A543" s="29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</row>
    <row r="544" spans="1:25" ht="14.25">
      <c r="A544" s="29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</row>
    <row r="545" spans="1:25" ht="14.25">
      <c r="A545" s="29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</row>
    <row r="546" spans="1:25" ht="14.25">
      <c r="A546" s="29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</row>
    <row r="547" spans="1:25" ht="14.25">
      <c r="A547" s="29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</row>
    <row r="548" spans="1:25" ht="14.25">
      <c r="A548" s="29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</row>
    <row r="549" spans="1:25" ht="14.25">
      <c r="A549" s="29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</row>
    <row r="550" spans="1:25" ht="14.25">
      <c r="A550" s="29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</row>
    <row r="551" spans="1:25" ht="14.25">
      <c r="A551" s="29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</row>
    <row r="552" spans="1:25" ht="14.25">
      <c r="A552" s="29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</row>
    <row r="553" spans="1:25" ht="14.25">
      <c r="A553" s="29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</row>
    <row r="554" spans="1:25" ht="14.25">
      <c r="A554" s="29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</row>
    <row r="555" spans="1:25" ht="14.25">
      <c r="A555" s="29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</row>
    <row r="556" spans="1:25" ht="14.25">
      <c r="A556" s="29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</row>
    <row r="557" spans="1:25" ht="14.25">
      <c r="A557" s="29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</row>
    <row r="558" spans="1:25" ht="14.25">
      <c r="A558" s="29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</row>
    <row r="559" spans="1:25" ht="14.25">
      <c r="A559" s="29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</row>
    <row r="560" spans="1:25" ht="14.25">
      <c r="A560" s="29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</row>
    <row r="561" spans="1:25" ht="14.25">
      <c r="A561" s="29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</row>
    <row r="562" spans="1:25" ht="14.25">
      <c r="A562" s="29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</row>
    <row r="563" spans="1:25" ht="14.25">
      <c r="A563" s="29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</row>
    <row r="564" spans="1:25" ht="14.25">
      <c r="A564" s="29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</row>
    <row r="565" spans="1:25" ht="14.25">
      <c r="A565" s="29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</row>
    <row r="566" spans="1:25" ht="14.25">
      <c r="A566" s="29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</row>
    <row r="567" spans="1:25" ht="14.25">
      <c r="A567" s="29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</row>
    <row r="568" spans="1:25" ht="14.25">
      <c r="A568" s="29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</row>
    <row r="569" spans="1:25" ht="14.25">
      <c r="A569" s="29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</row>
    <row r="570" spans="1:25" ht="14.25">
      <c r="A570" s="29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</row>
    <row r="571" spans="1:25" ht="14.25">
      <c r="A571" s="29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</row>
    <row r="572" spans="1:25" ht="14.25">
      <c r="A572" s="29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</row>
    <row r="573" spans="1:25" ht="14.25">
      <c r="A573" s="29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</row>
    <row r="574" spans="1:25" ht="14.25">
      <c r="A574" s="29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</row>
    <row r="575" spans="1:25" ht="14.25">
      <c r="A575" s="29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</row>
    <row r="576" spans="1:25" ht="14.25">
      <c r="A576" s="29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</row>
    <row r="577" spans="1:25" ht="14.25">
      <c r="A577" s="29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</row>
    <row r="578" spans="1:25" ht="14.25">
      <c r="A578" s="29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</row>
    <row r="579" spans="1:25" ht="14.25">
      <c r="A579" s="29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</row>
    <row r="580" spans="1:25" ht="14.25">
      <c r="A580" s="29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</row>
    <row r="581" spans="1:25" ht="14.25">
      <c r="A581" s="29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</row>
    <row r="582" spans="1:25" ht="14.25">
      <c r="A582" s="29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</row>
    <row r="583" spans="1:25" ht="14.25">
      <c r="A583" s="29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</row>
    <row r="584" spans="1:25" ht="14.25">
      <c r="A584" s="29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</row>
    <row r="585" spans="1:25" ht="14.25">
      <c r="A585" s="29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</row>
    <row r="586" spans="1:25" ht="14.25">
      <c r="A586" s="29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</row>
    <row r="587" spans="1:25" ht="14.25">
      <c r="A587" s="29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</row>
    <row r="588" spans="1:25" ht="14.25">
      <c r="A588" s="29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</row>
    <row r="589" spans="1:25" ht="14.25">
      <c r="A589" s="29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</row>
    <row r="590" spans="1:25" ht="14.25">
      <c r="A590" s="29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</row>
    <row r="591" spans="1:25" ht="14.25">
      <c r="A591" s="29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</row>
    <row r="592" spans="1:25" ht="14.25">
      <c r="A592" s="29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</row>
    <row r="593" spans="1:25" ht="14.25">
      <c r="A593" s="29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</row>
    <row r="594" spans="1:25" ht="14.25">
      <c r="A594" s="29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</row>
    <row r="595" spans="1:25" ht="14.25">
      <c r="A595" s="29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</row>
    <row r="596" spans="1:25" ht="14.25">
      <c r="A596" s="29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</row>
    <row r="597" spans="1:25" ht="14.25">
      <c r="A597" s="29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</row>
    <row r="598" spans="1:25" ht="14.25">
      <c r="A598" s="29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</row>
    <row r="599" spans="1:25" ht="14.25">
      <c r="A599" s="29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</row>
    <row r="600" spans="1:25" ht="14.25">
      <c r="A600" s="29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</row>
    <row r="601" spans="1:25" ht="14.25">
      <c r="A601" s="29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</row>
    <row r="602" spans="1:25" ht="14.25">
      <c r="A602" s="29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</row>
    <row r="603" spans="1:25" ht="14.25">
      <c r="A603" s="29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</row>
    <row r="604" spans="1:25" ht="14.25">
      <c r="A604" s="29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</row>
    <row r="605" spans="1:25" ht="14.25">
      <c r="A605" s="29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</row>
    <row r="606" spans="1:25" ht="14.25">
      <c r="A606" s="29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</row>
    <row r="607" spans="1:25" ht="14.25">
      <c r="A607" s="29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</row>
    <row r="608" spans="1:25" ht="14.25">
      <c r="A608" s="29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</row>
    <row r="609" spans="1:25" ht="14.25">
      <c r="A609" s="29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</row>
    <row r="610" spans="1:25" ht="14.25">
      <c r="A610" s="29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</row>
    <row r="611" spans="1:25" ht="14.25">
      <c r="A611" s="29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</row>
    <row r="612" spans="1:25" ht="14.25">
      <c r="A612" s="29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</row>
    <row r="613" spans="1:25" ht="14.25">
      <c r="A613" s="29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</row>
    <row r="614" spans="1:25" ht="14.25">
      <c r="A614" s="29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</row>
    <row r="615" spans="1:25" ht="14.25">
      <c r="A615" s="29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</row>
    <row r="616" spans="1:25" ht="14.25">
      <c r="A616" s="29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</row>
    <row r="617" spans="1:25" ht="14.25">
      <c r="A617" s="29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</row>
    <row r="618" spans="1:25" ht="14.25">
      <c r="A618" s="29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</row>
    <row r="619" spans="1:25" ht="14.25">
      <c r="A619" s="29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</row>
    <row r="620" spans="1:25" ht="14.25">
      <c r="A620" s="29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</row>
    <row r="621" spans="1:25" ht="14.25">
      <c r="A621" s="29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</row>
    <row r="622" spans="1:25" ht="14.25">
      <c r="A622" s="29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</row>
    <row r="623" spans="1:25" ht="14.25">
      <c r="A623" s="29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</row>
    <row r="624" spans="1:25" ht="14.25">
      <c r="A624" s="29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</row>
    <row r="625" spans="1:25" ht="14.25">
      <c r="A625" s="29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</row>
    <row r="626" spans="1:25" ht="14.25">
      <c r="A626" s="29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</row>
    <row r="627" spans="1:25" ht="14.25">
      <c r="A627" s="29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</row>
    <row r="628" spans="1:25" ht="14.25">
      <c r="A628" s="29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</row>
    <row r="629" spans="1:25" ht="14.25">
      <c r="A629" s="29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</row>
    <row r="630" spans="1:25" ht="14.25">
      <c r="A630" s="29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</row>
    <row r="631" spans="1:25" ht="14.25">
      <c r="A631" s="29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</row>
    <row r="632" spans="1:25" ht="14.25">
      <c r="A632" s="29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</row>
    <row r="633" spans="1:25" ht="14.25">
      <c r="A633" s="29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</row>
    <row r="634" spans="1:25" ht="14.25">
      <c r="A634" s="29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</row>
    <row r="635" spans="1:25" ht="14.25">
      <c r="A635" s="29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</row>
    <row r="636" spans="1:25" ht="14.25">
      <c r="A636" s="29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</row>
    <row r="637" spans="1:25" ht="14.25">
      <c r="A637" s="29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</row>
    <row r="638" spans="1:25" ht="14.25">
      <c r="A638" s="29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</row>
    <row r="639" spans="1:25" ht="14.25">
      <c r="A639" s="29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</row>
    <row r="640" spans="1:25" ht="14.25">
      <c r="A640" s="29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</row>
    <row r="641" spans="1:25" ht="14.25">
      <c r="A641" s="29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</row>
    <row r="642" spans="1:25" ht="14.25">
      <c r="A642" s="29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</row>
    <row r="643" spans="1:25" ht="14.25">
      <c r="A643" s="29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</row>
    <row r="644" spans="1:25" ht="14.25">
      <c r="A644" s="29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</row>
    <row r="645" spans="1:25" ht="14.25">
      <c r="A645" s="29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</row>
    <row r="646" spans="1:25" ht="14.25">
      <c r="A646" s="29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</row>
    <row r="647" spans="1:25" ht="14.25">
      <c r="A647" s="29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</row>
    <row r="648" spans="1:25" ht="14.25">
      <c r="A648" s="29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</row>
    <row r="649" spans="1:25" ht="14.25">
      <c r="A649" s="29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</row>
    <row r="650" spans="1:25" ht="14.25">
      <c r="A650" s="29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</row>
    <row r="651" spans="1:25" ht="14.25">
      <c r="A651" s="29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</row>
    <row r="652" spans="1:25" ht="14.25">
      <c r="A652" s="29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</row>
    <row r="653" spans="1:25" ht="14.25">
      <c r="A653" s="29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</row>
    <row r="654" spans="1:25" ht="14.25">
      <c r="A654" s="29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</row>
    <row r="655" spans="1:25" ht="14.25">
      <c r="A655" s="29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</row>
    <row r="656" spans="1:25" ht="14.25">
      <c r="A656" s="29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</row>
    <row r="657" spans="1:25" ht="14.25">
      <c r="A657" s="29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</row>
    <row r="658" spans="1:25" ht="14.25">
      <c r="A658" s="29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</row>
    <row r="659" spans="1:25" ht="14.25">
      <c r="A659" s="29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</row>
    <row r="660" spans="1:25" ht="14.25">
      <c r="A660" s="29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</row>
    <row r="661" spans="1:25" ht="14.25">
      <c r="A661" s="29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</row>
    <row r="662" spans="1:25" ht="14.25">
      <c r="A662" s="29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</row>
    <row r="663" spans="1:25" ht="14.25">
      <c r="A663" s="29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</row>
    <row r="664" spans="1:25" ht="14.25">
      <c r="A664" s="29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</row>
    <row r="665" spans="1:25" ht="14.25">
      <c r="A665" s="29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</row>
    <row r="666" spans="1:25" ht="14.25">
      <c r="A666" s="29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</row>
    <row r="667" spans="1:25" ht="14.25">
      <c r="A667" s="29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</row>
    <row r="668" spans="1:25" ht="14.25">
      <c r="A668" s="29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</row>
    <row r="669" spans="1:25" ht="14.25">
      <c r="A669" s="29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</row>
    <row r="670" spans="1:25" ht="14.25">
      <c r="A670" s="29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</row>
    <row r="671" spans="1:25" ht="14.25">
      <c r="A671" s="29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</row>
    <row r="672" spans="1:25" ht="14.25">
      <c r="A672" s="29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</row>
    <row r="673" spans="1:25" ht="14.25">
      <c r="A673" s="29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</row>
    <row r="674" spans="1:25" ht="14.25">
      <c r="A674" s="29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</row>
    <row r="675" spans="1:25" ht="14.25">
      <c r="A675" s="29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</row>
    <row r="676" spans="1:25" ht="14.25">
      <c r="A676" s="29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</row>
    <row r="677" spans="1:25" ht="14.25">
      <c r="A677" s="29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</row>
    <row r="678" spans="1:25" ht="14.25">
      <c r="A678" s="29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</row>
    <row r="679" spans="1:25" ht="14.25">
      <c r="A679" s="29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</row>
    <row r="680" spans="1:25" ht="14.25">
      <c r="A680" s="29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</row>
    <row r="681" spans="1:25" ht="14.25">
      <c r="A681" s="29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</row>
    <row r="682" spans="1:25" ht="14.25">
      <c r="A682" s="29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</row>
    <row r="683" spans="1:25" ht="14.25">
      <c r="A683" s="29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</row>
    <row r="684" spans="1:25" ht="14.25">
      <c r="A684" s="29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</row>
    <row r="685" spans="1:25" ht="14.25">
      <c r="A685" s="29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</row>
    <row r="686" spans="1:25" ht="14.25">
      <c r="A686" s="29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</row>
    <row r="687" spans="1:25" ht="14.25">
      <c r="A687" s="29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</row>
    <row r="688" spans="1:25" ht="14.25">
      <c r="A688" s="29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</row>
    <row r="689" spans="1:25" ht="14.25">
      <c r="A689" s="29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</row>
    <row r="690" spans="1:25" ht="14.25">
      <c r="A690" s="29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</row>
    <row r="691" spans="1:25" ht="14.25">
      <c r="A691" s="29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</row>
    <row r="692" spans="1:25" ht="14.25">
      <c r="A692" s="29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</row>
    <row r="693" spans="1:25" ht="14.25">
      <c r="A693" s="29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</row>
    <row r="694" spans="1:25" ht="14.25">
      <c r="A694" s="29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</row>
    <row r="695" spans="1:25" ht="14.25">
      <c r="A695" s="29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</row>
    <row r="696" spans="1:25" ht="14.25">
      <c r="A696" s="29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</row>
    <row r="697" spans="1:25" ht="14.25">
      <c r="A697" s="29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</row>
    <row r="698" spans="1:25" ht="14.25">
      <c r="A698" s="29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</row>
    <row r="699" spans="1:25" ht="14.25">
      <c r="A699" s="29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</row>
    <row r="700" spans="1:25" ht="14.25">
      <c r="A700" s="29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</row>
    <row r="701" spans="1:25" ht="14.25">
      <c r="A701" s="29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</row>
    <row r="702" spans="1:25" ht="14.25">
      <c r="A702" s="29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</row>
    <row r="703" spans="1:25" ht="14.25">
      <c r="A703" s="29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</row>
    <row r="704" spans="1:25" ht="14.25">
      <c r="A704" s="29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</row>
    <row r="705" spans="1:25" ht="14.25">
      <c r="A705" s="29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</row>
    <row r="706" spans="1:25" ht="14.25">
      <c r="A706" s="29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</row>
    <row r="707" spans="1:25" ht="14.25">
      <c r="A707" s="29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</row>
    <row r="708" spans="1:25" ht="14.25">
      <c r="A708" s="29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</row>
    <row r="709" spans="1:25" ht="14.25">
      <c r="A709" s="29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</row>
    <row r="710" spans="1:25" ht="14.25">
      <c r="A710" s="29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</row>
    <row r="711" spans="1:25" ht="14.25">
      <c r="A711" s="29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</row>
    <row r="712" spans="1:25" ht="14.25">
      <c r="A712" s="29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</row>
    <row r="713" spans="1:25" ht="14.25">
      <c r="A713" s="29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</row>
    <row r="714" spans="1:25" ht="14.25">
      <c r="A714" s="29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</row>
    <row r="715" spans="1:25" ht="14.25">
      <c r="A715" s="29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</row>
    <row r="716" spans="1:25" ht="14.25">
      <c r="A716" s="29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</row>
    <row r="717" spans="1:25" ht="14.25">
      <c r="A717" s="29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</row>
    <row r="718" spans="1:25" ht="14.25">
      <c r="A718" s="29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</row>
    <row r="719" spans="1:25" ht="14.25">
      <c r="A719" s="29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</row>
    <row r="720" spans="1:25" ht="14.25">
      <c r="A720" s="29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</row>
    <row r="721" spans="1:25" ht="14.25">
      <c r="A721" s="29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</row>
    <row r="722" spans="1:25" ht="14.25">
      <c r="A722" s="29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</row>
    <row r="723" spans="1:25" ht="14.25">
      <c r="A723" s="29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</row>
    <row r="724" spans="1:25" ht="14.25">
      <c r="A724" s="29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</row>
    <row r="725" spans="1:25" ht="14.25">
      <c r="A725" s="29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</row>
    <row r="726" spans="1:25" ht="14.25">
      <c r="A726" s="29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</row>
    <row r="727" spans="1:25" ht="14.25">
      <c r="A727" s="29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</row>
    <row r="728" spans="1:25" ht="14.25">
      <c r="A728" s="29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</row>
    <row r="729" spans="1:25" ht="14.25">
      <c r="A729" s="29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</row>
    <row r="730" spans="1:25" ht="14.25">
      <c r="A730" s="29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</row>
    <row r="731" spans="1:25" ht="14.25">
      <c r="A731" s="29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</row>
    <row r="732" spans="1:25" ht="14.25">
      <c r="A732" s="29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</row>
    <row r="733" spans="1:25" ht="14.25">
      <c r="A733" s="29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</row>
    <row r="734" spans="1:25" ht="14.25">
      <c r="A734" s="29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</row>
    <row r="735" spans="1:25" ht="14.25">
      <c r="A735" s="29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</row>
    <row r="736" spans="1:25" ht="14.25">
      <c r="A736" s="29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</row>
    <row r="737" spans="1:25" ht="14.25">
      <c r="A737" s="29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</row>
    <row r="738" spans="1:25" ht="14.25">
      <c r="A738" s="29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</row>
    <row r="739" spans="1:25" ht="14.25">
      <c r="A739" s="29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</row>
    <row r="740" spans="1:25" ht="14.25">
      <c r="A740" s="29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</row>
    <row r="741" spans="1:25" ht="14.25">
      <c r="A741" s="29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</row>
    <row r="742" spans="1:25" ht="14.25">
      <c r="A742" s="29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</row>
    <row r="743" spans="1:25" ht="14.25">
      <c r="A743" s="29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</row>
    <row r="744" spans="1:25" ht="14.25">
      <c r="A744" s="29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</row>
    <row r="745" spans="1:25" ht="14.25">
      <c r="A745" s="29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</row>
    <row r="746" spans="1:25" ht="14.25">
      <c r="A746" s="29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</row>
    <row r="747" spans="1:25" ht="14.25">
      <c r="A747" s="29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</row>
    <row r="748" spans="1:25" ht="14.25">
      <c r="A748" s="29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</row>
    <row r="749" spans="1:25" ht="14.25">
      <c r="A749" s="29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</row>
    <row r="750" spans="1:25" ht="14.25">
      <c r="A750" s="29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</row>
    <row r="751" spans="1:25" ht="14.25">
      <c r="A751" s="29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</row>
    <row r="752" spans="1:25" ht="14.25">
      <c r="A752" s="29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</row>
    <row r="753" spans="1:25" ht="14.25">
      <c r="A753" s="29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</row>
    <row r="754" spans="1:25" ht="14.25">
      <c r="A754" s="29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</row>
    <row r="755" spans="1:25" ht="14.25">
      <c r="A755" s="29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</row>
    <row r="756" spans="1:25" ht="14.25">
      <c r="A756" s="29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</row>
    <row r="757" spans="1:25" ht="14.25">
      <c r="A757" s="29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</row>
    <row r="758" spans="1:25" ht="14.25">
      <c r="A758" s="29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</row>
    <row r="759" spans="1:25" ht="14.25">
      <c r="A759" s="29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</row>
    <row r="760" spans="1:25" ht="14.25">
      <c r="A760" s="29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</row>
    <row r="761" spans="1:25" ht="14.25">
      <c r="A761" s="29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</row>
    <row r="762" spans="1:25" ht="14.25">
      <c r="A762" s="29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</row>
    <row r="763" spans="1:25" ht="14.25">
      <c r="A763" s="29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</row>
    <row r="764" spans="1:25" ht="14.25">
      <c r="A764" s="29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</row>
    <row r="765" spans="1:25" ht="14.25">
      <c r="A765" s="29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</row>
    <row r="766" spans="1:25" ht="14.25">
      <c r="A766" s="29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</row>
    <row r="767" spans="1:25" ht="14.25">
      <c r="A767" s="29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</row>
    <row r="768" spans="1:25" ht="14.25">
      <c r="A768" s="29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</row>
    <row r="769" spans="1:25" ht="14.25">
      <c r="A769" s="29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</row>
    <row r="770" spans="1:25" ht="14.25">
      <c r="A770" s="29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</row>
    <row r="771" spans="1:25" ht="14.25">
      <c r="A771" s="29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</row>
    <row r="772" spans="1:25" ht="14.25">
      <c r="A772" s="29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</row>
    <row r="773" spans="1:25" ht="14.25">
      <c r="A773" s="29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</row>
    <row r="774" spans="1:25" ht="14.25">
      <c r="A774" s="29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</row>
    <row r="775" spans="1:25" ht="14.25">
      <c r="A775" s="29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</row>
    <row r="776" spans="1:25" ht="14.25">
      <c r="A776" s="29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</row>
    <row r="777" spans="1:25" ht="14.25">
      <c r="A777" s="29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</row>
    <row r="778" spans="1:25" ht="14.25">
      <c r="A778" s="29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</row>
    <row r="779" spans="1:25" ht="14.25">
      <c r="A779" s="29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</row>
    <row r="780" spans="1:25" ht="14.25">
      <c r="A780" s="29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</row>
    <row r="781" spans="1:25" ht="14.25">
      <c r="A781" s="29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</row>
    <row r="782" spans="1:25" ht="14.25">
      <c r="A782" s="29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</row>
    <row r="783" spans="1:25" ht="14.25">
      <c r="A783" s="29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</row>
    <row r="784" spans="1:25" ht="14.25">
      <c r="A784" s="29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</row>
    <row r="785" spans="1:25" ht="14.25">
      <c r="A785" s="29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</row>
    <row r="786" spans="1:25" ht="14.25">
      <c r="A786" s="29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</row>
    <row r="787" spans="1:25" ht="14.25">
      <c r="A787" s="29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</row>
    <row r="788" spans="1:25" ht="14.25">
      <c r="A788" s="29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</row>
    <row r="789" spans="1:25" ht="14.25">
      <c r="A789" s="29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</row>
    <row r="790" spans="1:25" ht="14.25">
      <c r="A790" s="29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</row>
    <row r="791" spans="1:25" ht="14.25">
      <c r="A791" s="29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</row>
    <row r="792" spans="1:25" ht="14.25">
      <c r="A792" s="29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</row>
    <row r="793" spans="1:25" ht="14.25">
      <c r="A793" s="29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</row>
    <row r="794" spans="1:25" ht="14.25">
      <c r="A794" s="29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</row>
    <row r="795" spans="1:25" ht="14.25">
      <c r="A795" s="29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</row>
    <row r="796" spans="1:25" ht="14.25">
      <c r="A796" s="29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</row>
    <row r="797" spans="1:25" ht="14.25">
      <c r="A797" s="29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</row>
    <row r="798" spans="1:25" ht="14.25">
      <c r="A798" s="29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</row>
    <row r="799" spans="1:25" ht="14.25">
      <c r="A799" s="29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</row>
    <row r="800" spans="1:25" ht="14.25">
      <c r="A800" s="29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</row>
    <row r="801" spans="1:25" ht="14.25">
      <c r="A801" s="29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</row>
    <row r="802" spans="1:25" ht="14.25">
      <c r="A802" s="29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</row>
    <row r="803" spans="1:25" ht="14.25">
      <c r="A803" s="29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</row>
    <row r="804" spans="1:25" ht="14.25">
      <c r="A804" s="29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</row>
    <row r="805" spans="1:25" ht="14.25">
      <c r="A805" s="29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</row>
    <row r="806" spans="1:25" ht="14.25">
      <c r="A806" s="29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</row>
    <row r="807" spans="1:25" ht="14.25">
      <c r="A807" s="29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</row>
    <row r="808" spans="1:25" ht="14.25">
      <c r="A808" s="29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</row>
    <row r="809" spans="1:25" ht="14.25">
      <c r="A809" s="29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</row>
    <row r="810" spans="1:25" ht="14.25">
      <c r="A810" s="29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</row>
    <row r="811" spans="1:25" ht="14.25">
      <c r="A811" s="29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</row>
    <row r="812" spans="1:25" ht="14.25">
      <c r="A812" s="29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</row>
    <row r="813" spans="1:25" ht="14.25">
      <c r="A813" s="29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</row>
    <row r="814" spans="1:25" ht="14.25">
      <c r="A814" s="29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</row>
    <row r="815" spans="1:25" ht="14.25">
      <c r="A815" s="29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</row>
    <row r="816" spans="1:25" ht="14.25">
      <c r="A816" s="29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</row>
    <row r="817" spans="1:25" ht="14.25">
      <c r="A817" s="29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</row>
    <row r="818" spans="1:25" ht="14.25">
      <c r="A818" s="29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</row>
    <row r="819" spans="1:25" ht="14.25">
      <c r="A819" s="29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</row>
    <row r="820" spans="1:25" ht="14.25">
      <c r="A820" s="29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</row>
    <row r="821" spans="1:25" ht="14.25">
      <c r="A821" s="29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</row>
    <row r="822" spans="1:25" ht="14.25">
      <c r="A822" s="29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</row>
    <row r="823" spans="1:25" ht="14.25">
      <c r="A823" s="29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</row>
    <row r="824" spans="1:25" ht="14.25">
      <c r="A824" s="29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</row>
    <row r="825" spans="1:25" ht="14.25">
      <c r="A825" s="29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</row>
    <row r="826" spans="1:25" ht="14.25">
      <c r="A826" s="29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</row>
    <row r="827" spans="1:25" ht="14.25">
      <c r="A827" s="29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</row>
    <row r="828" spans="1:25" ht="14.25">
      <c r="A828" s="29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</row>
    <row r="829" spans="1:25" ht="14.25">
      <c r="A829" s="29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</row>
    <row r="830" spans="1:25" ht="14.25">
      <c r="A830" s="29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</row>
    <row r="831" spans="1:25" ht="14.25">
      <c r="A831" s="29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</row>
    <row r="832" spans="1:25" ht="14.25">
      <c r="A832" s="29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</row>
    <row r="833" spans="1:25" ht="14.25">
      <c r="A833" s="29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</row>
    <row r="834" spans="1:25" ht="14.25">
      <c r="A834" s="29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</row>
    <row r="835" spans="1:25" ht="14.25">
      <c r="A835" s="29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</row>
    <row r="836" spans="1:25" ht="14.25">
      <c r="A836" s="29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</row>
    <row r="837" spans="1:25" ht="14.25">
      <c r="A837" s="29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</row>
    <row r="838" spans="1:25" ht="14.25">
      <c r="A838" s="29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</row>
    <row r="839" spans="1:25" ht="14.25">
      <c r="A839" s="29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</row>
    <row r="840" spans="1:25" ht="14.25">
      <c r="A840" s="29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</row>
    <row r="841" spans="1:25" ht="14.25">
      <c r="A841" s="29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</row>
    <row r="842" spans="1:25" ht="14.25">
      <c r="A842" s="29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</row>
    <row r="843" spans="1:25" ht="14.25">
      <c r="A843" s="29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</row>
    <row r="844" spans="1:25" ht="14.25">
      <c r="A844" s="29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</row>
    <row r="845" spans="1:25" ht="14.25">
      <c r="A845" s="29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</row>
    <row r="846" spans="1:25" ht="14.25">
      <c r="A846" s="29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</row>
    <row r="847" spans="1:25" ht="14.25">
      <c r="A847" s="29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</row>
    <row r="848" spans="1:25" ht="14.25">
      <c r="A848" s="29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</row>
    <row r="849" spans="1:25" ht="14.25">
      <c r="A849" s="29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</row>
    <row r="850" spans="1:25" ht="14.25">
      <c r="A850" s="29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</row>
    <row r="851" spans="1:25" ht="14.25">
      <c r="A851" s="29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</row>
    <row r="852" spans="1:25" ht="14.25">
      <c r="A852" s="29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</row>
    <row r="853" spans="1:25" ht="14.25">
      <c r="A853" s="29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</row>
    <row r="854" spans="1:25" ht="14.25">
      <c r="A854" s="29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</row>
    <row r="855" spans="1:25" ht="14.25">
      <c r="A855" s="29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</row>
    <row r="856" spans="1:25" ht="14.25">
      <c r="A856" s="29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</row>
    <row r="857" spans="1:25" ht="14.25">
      <c r="A857" s="29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</row>
    <row r="858" spans="1:25" ht="14.25">
      <c r="A858" s="29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</row>
    <row r="859" spans="1:25" ht="14.25">
      <c r="A859" s="29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</row>
    <row r="860" spans="1:25" ht="14.25">
      <c r="A860" s="29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</row>
    <row r="861" spans="1:25" ht="14.25">
      <c r="A861" s="29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</row>
    <row r="862" spans="1:25" ht="14.25">
      <c r="A862" s="29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</row>
    <row r="863" spans="1:25" ht="14.25">
      <c r="A863" s="29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</row>
    <row r="864" spans="1:25" ht="14.25">
      <c r="A864" s="29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</row>
    <row r="865" spans="1:25" ht="14.25">
      <c r="A865" s="29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</row>
    <row r="866" spans="1:25" ht="14.25">
      <c r="A866" s="29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</row>
    <row r="867" spans="1:25" ht="14.25">
      <c r="A867" s="29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</row>
    <row r="868" spans="1:25" ht="14.25">
      <c r="A868" s="29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</row>
    <row r="869" spans="1:25" ht="14.25">
      <c r="A869" s="29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</row>
    <row r="870" spans="1:25" ht="14.25">
      <c r="A870" s="29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</row>
    <row r="871" spans="1:25" ht="14.25">
      <c r="A871" s="29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</row>
    <row r="872" spans="1:25" ht="14.25">
      <c r="A872" s="29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</row>
    <row r="873" spans="1:25" ht="14.25">
      <c r="A873" s="29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</row>
    <row r="874" spans="1:25" ht="14.25">
      <c r="A874" s="29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</row>
    <row r="875" spans="1:25" ht="14.25">
      <c r="A875" s="29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</row>
    <row r="876" spans="1:25" ht="14.25">
      <c r="A876" s="29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</row>
    <row r="877" spans="1:25" ht="14.25">
      <c r="A877" s="29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</row>
    <row r="878" spans="1:25" ht="14.25">
      <c r="A878" s="29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</row>
    <row r="879" spans="1:25" ht="14.25">
      <c r="A879" s="29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</row>
    <row r="880" spans="1:25" ht="14.25">
      <c r="A880" s="29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</row>
    <row r="881" spans="1:25" ht="14.25">
      <c r="A881" s="29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</row>
    <row r="882" spans="1:25" ht="14.25">
      <c r="A882" s="29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</row>
    <row r="883" spans="1:25" ht="14.25">
      <c r="A883" s="29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</row>
    <row r="884" spans="1:25" ht="14.25">
      <c r="A884" s="29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</row>
    <row r="885" spans="1:25" ht="14.25">
      <c r="A885" s="29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</row>
    <row r="886" spans="1:25" ht="14.25">
      <c r="A886" s="29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</row>
    <row r="887" spans="1:25" ht="14.25">
      <c r="A887" s="29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</row>
    <row r="888" spans="1:25" ht="14.25">
      <c r="A888" s="29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</row>
    <row r="889" spans="1:25" ht="14.25">
      <c r="A889" s="29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</row>
    <row r="890" spans="1:25" ht="14.25">
      <c r="A890" s="29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</row>
    <row r="891" spans="1:25" ht="14.25">
      <c r="A891" s="29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</row>
    <row r="892" spans="1:25" ht="14.25">
      <c r="A892" s="29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</row>
    <row r="893" spans="1:25" ht="14.25">
      <c r="A893" s="29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</row>
    <row r="894" spans="1:25" ht="14.25">
      <c r="A894" s="29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</row>
    <row r="895" spans="1:25" ht="14.25">
      <c r="A895" s="29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</row>
    <row r="896" spans="1:25" ht="14.25">
      <c r="A896" s="29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</row>
    <row r="897" spans="1:25" ht="14.25">
      <c r="A897" s="29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</row>
    <row r="898" spans="1:25" ht="14.25">
      <c r="A898" s="29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</row>
    <row r="899" spans="1:25" ht="14.25">
      <c r="A899" s="29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</row>
    <row r="900" spans="1:25" ht="14.25">
      <c r="A900" s="29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</row>
    <row r="901" spans="1:25" ht="14.25">
      <c r="A901" s="29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</row>
    <row r="902" spans="1:25" ht="14.25">
      <c r="A902" s="29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</row>
    <row r="903" spans="1:25" ht="14.25">
      <c r="A903" s="29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</row>
    <row r="904" spans="1:25" ht="14.25">
      <c r="A904" s="29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</row>
    <row r="905" spans="1:25" ht="14.25">
      <c r="A905" s="29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</row>
    <row r="906" spans="1:25" ht="14.25">
      <c r="A906" s="29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</row>
    <row r="907" spans="1:25" ht="14.25">
      <c r="A907" s="29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</row>
    <row r="908" spans="1:25" ht="14.25">
      <c r="A908" s="29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</row>
    <row r="909" spans="1:25" ht="14.25">
      <c r="A909" s="29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</row>
    <row r="910" spans="1:25" ht="14.25">
      <c r="A910" s="29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</row>
    <row r="911" spans="1:25" ht="14.25">
      <c r="A911" s="29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</row>
    <row r="912" spans="1:25" ht="14.25">
      <c r="A912" s="29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</row>
    <row r="913" spans="1:25" ht="14.25">
      <c r="A913" s="29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</row>
    <row r="914" spans="1:25" ht="14.25">
      <c r="A914" s="29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</row>
    <row r="915" spans="1:25" ht="14.25">
      <c r="A915" s="29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</row>
    <row r="916" spans="1:25" ht="14.25">
      <c r="A916" s="29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</row>
    <row r="917" spans="1:25" ht="14.25">
      <c r="A917" s="29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</row>
    <row r="918" spans="1:25" ht="14.25">
      <c r="A918" s="29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</row>
    <row r="919" spans="1:25" ht="14.25">
      <c r="A919" s="29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</row>
    <row r="920" spans="1:25" ht="14.25">
      <c r="A920" s="29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</row>
    <row r="921" spans="1:25" ht="14.25">
      <c r="A921" s="29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</row>
    <row r="922" spans="1:25" ht="14.25">
      <c r="A922" s="29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</row>
    <row r="923" spans="1:25" ht="14.25">
      <c r="A923" s="29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</row>
    <row r="924" spans="1:25" ht="14.25">
      <c r="A924" s="29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</row>
    <row r="925" spans="1:25" ht="14.25">
      <c r="A925" s="29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</row>
    <row r="926" spans="1:25" ht="14.25">
      <c r="A926" s="29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</row>
    <row r="927" spans="1:25" ht="14.25">
      <c r="A927" s="29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</row>
    <row r="928" spans="1:25" ht="14.25">
      <c r="A928" s="29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</row>
    <row r="929" spans="1:25" ht="14.25">
      <c r="A929" s="29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</row>
    <row r="930" spans="1:25" ht="14.25">
      <c r="A930" s="29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</row>
    <row r="931" spans="1:25" ht="14.25">
      <c r="A931" s="29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</row>
    <row r="932" spans="1:25" ht="14.25">
      <c r="A932" s="29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</row>
    <row r="933" spans="1:25" ht="14.25">
      <c r="A933" s="29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</row>
    <row r="934" spans="1:25" ht="14.25">
      <c r="A934" s="29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</row>
    <row r="935" spans="1:25" ht="14.25">
      <c r="A935" s="29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</row>
    <row r="936" spans="1:25" ht="14.25">
      <c r="A936" s="29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</row>
    <row r="937" spans="1:25" ht="14.25">
      <c r="A937" s="29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</row>
    <row r="938" spans="1:25" ht="14.25">
      <c r="A938" s="29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</row>
    <row r="939" spans="1:25" ht="14.25">
      <c r="A939" s="29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</row>
    <row r="940" spans="1:25" ht="14.25">
      <c r="A940" s="29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</row>
    <row r="941" spans="1:25" ht="14.25">
      <c r="A941" s="29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</row>
    <row r="942" spans="1:25" ht="14.25">
      <c r="A942" s="29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</row>
    <row r="943" spans="1:25" ht="14.25">
      <c r="A943" s="29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</row>
    <row r="944" spans="1:25" ht="14.25">
      <c r="A944" s="29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</row>
    <row r="945" spans="1:25" ht="14.25">
      <c r="A945" s="29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</row>
    <row r="946" spans="1:25" ht="14.25">
      <c r="A946" s="29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</row>
    <row r="947" spans="1:25" ht="14.25">
      <c r="A947" s="29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</row>
    <row r="948" spans="1:25" ht="14.25">
      <c r="A948" s="29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</row>
    <row r="949" spans="1:25" ht="14.25">
      <c r="A949" s="29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</row>
    <row r="950" spans="1:25" ht="14.25">
      <c r="A950" s="29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</row>
    <row r="951" spans="1:25" ht="14.25">
      <c r="A951" s="29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</row>
    <row r="952" spans="1:25" ht="14.25">
      <c r="A952" s="29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</row>
    <row r="953" spans="1:25" ht="14.25">
      <c r="A953" s="29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</row>
    <row r="954" spans="1:25" ht="14.25">
      <c r="A954" s="29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</row>
    <row r="955" spans="1:25" ht="14.25">
      <c r="A955" s="29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</row>
    <row r="956" spans="1:25" ht="14.25">
      <c r="A956" s="29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</row>
    <row r="957" spans="1:25" ht="14.25">
      <c r="A957" s="29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</row>
    <row r="958" spans="1:25" ht="14.25">
      <c r="A958" s="29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</row>
    <row r="959" spans="1:25" ht="14.25">
      <c r="A959" s="29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</row>
    <row r="960" spans="1:25" ht="14.25">
      <c r="A960" s="29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</row>
    <row r="961" spans="1:25" ht="14.25">
      <c r="A961" s="29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</row>
    <row r="962" spans="1:25" ht="14.25">
      <c r="A962" s="29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</row>
    <row r="963" spans="1:25" ht="14.25">
      <c r="A963" s="29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</row>
    <row r="964" spans="1:25" ht="14.25">
      <c r="A964" s="29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</row>
    <row r="965" spans="1:25" ht="14.25">
      <c r="A965" s="29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</row>
    <row r="966" spans="1:25" ht="14.25">
      <c r="A966" s="29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</row>
    <row r="967" spans="1:25" ht="14.25">
      <c r="A967" s="29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</row>
    <row r="968" spans="1:25" ht="14.25">
      <c r="A968" s="29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</row>
    <row r="969" spans="1:25" ht="14.25">
      <c r="A969" s="29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</row>
    <row r="970" spans="1:25" ht="14.25">
      <c r="A970" s="29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</row>
    <row r="971" spans="1:25" ht="14.25">
      <c r="A971" s="29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</row>
    <row r="972" spans="1:25" ht="14.25">
      <c r="A972" s="29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</row>
    <row r="973" spans="1:25" ht="14.25">
      <c r="A973" s="29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</row>
    <row r="974" spans="1:25" ht="14.25">
      <c r="A974" s="29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</row>
    <row r="975" spans="1:25" ht="14.25">
      <c r="A975" s="29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</row>
    <row r="976" spans="1:25" ht="14.25">
      <c r="A976" s="29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</row>
    <row r="977" spans="1:25" ht="14.25">
      <c r="A977" s="29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</row>
    <row r="978" spans="1:25" ht="14.25">
      <c r="A978" s="29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</row>
    <row r="979" spans="1:25" ht="14.25">
      <c r="A979" s="29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</row>
    <row r="980" spans="1:25" ht="14.25">
      <c r="A980" s="29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</row>
    <row r="981" spans="1:25" ht="14.25">
      <c r="A981" s="29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</row>
    <row r="982" spans="1:25" ht="14.25">
      <c r="A982" s="29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</row>
    <row r="983" spans="1:25" ht="14.25">
      <c r="A983" s="29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</row>
    <row r="984" spans="1:25" ht="14.25">
      <c r="A984" s="29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</row>
    <row r="985" spans="1:25" ht="14.25">
      <c r="A985" s="29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</row>
    <row r="986" spans="1:25" ht="14.25">
      <c r="A986" s="29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</row>
    <row r="987" spans="1:25" ht="14.25">
      <c r="A987" s="29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</row>
    <row r="988" spans="1:25" ht="14.25">
      <c r="A988" s="29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</row>
    <row r="989" spans="1:25" ht="14.25">
      <c r="A989" s="29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</row>
    <row r="990" spans="1:25" ht="14.25">
      <c r="A990" s="29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</row>
    <row r="991" spans="1:25" ht="14.25">
      <c r="A991" s="29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</row>
    <row r="992" spans="1:25" ht="14.25">
      <c r="A992" s="29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</row>
    <row r="993" spans="1:25" ht="14.25">
      <c r="A993" s="29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</row>
    <row r="994" spans="1:25" ht="14.25">
      <c r="A994" s="29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</row>
    <row r="995" spans="1:25" ht="14.25">
      <c r="A995" s="29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</row>
    <row r="996" spans="1:25" ht="14.25">
      <c r="A996" s="29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</row>
    <row r="997" spans="1:25" ht="14.25">
      <c r="A997" s="29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</row>
    <row r="998" spans="1:25" ht="14.25">
      <c r="A998" s="29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</row>
    <row r="999" spans="1:25" ht="14.25">
      <c r="A999" s="29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</row>
    <row r="1000" spans="1:25" ht="14.25">
      <c r="A1000" s="29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</row>
    <row r="1001" spans="1:25" ht="14.25">
      <c r="A1001" s="29"/>
      <c r="B1001" s="22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</row>
    <row r="1002" spans="1:25" ht="14.25">
      <c r="A1002" s="29"/>
      <c r="B1002" s="22"/>
      <c r="C1002" s="22"/>
      <c r="D1002" s="22"/>
      <c r="E1002" s="22"/>
      <c r="F1002" s="22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</row>
    <row r="1003" spans="1:25" ht="14.25">
      <c r="A1003" s="29"/>
      <c r="B1003" s="22"/>
      <c r="C1003" s="22"/>
      <c r="D1003" s="22"/>
      <c r="E1003" s="22"/>
      <c r="F1003" s="22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  <c r="U1003" s="22"/>
      <c r="V1003" s="22"/>
      <c r="W1003" s="22"/>
      <c r="X1003" s="22"/>
      <c r="Y1003" s="22"/>
    </row>
    <row r="1004" spans="1:25" ht="14.25">
      <c r="A1004" s="29"/>
      <c r="B1004" s="22"/>
      <c r="C1004" s="22"/>
      <c r="D1004" s="22"/>
      <c r="E1004" s="22"/>
      <c r="F1004" s="22"/>
      <c r="G1004" s="22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  <c r="T1004" s="22"/>
      <c r="U1004" s="22"/>
      <c r="V1004" s="22"/>
      <c r="W1004" s="22"/>
      <c r="X1004" s="22"/>
      <c r="Y1004" s="22"/>
    </row>
    <row r="1005" spans="1:25" ht="14.25">
      <c r="A1005" s="29"/>
      <c r="B1005" s="22"/>
      <c r="C1005" s="22"/>
      <c r="D1005" s="22"/>
      <c r="E1005" s="22"/>
      <c r="F1005" s="22"/>
      <c r="G1005" s="22"/>
      <c r="H1005" s="22"/>
      <c r="I1005" s="22"/>
      <c r="J1005" s="22"/>
      <c r="K1005" s="22"/>
      <c r="L1005" s="22"/>
      <c r="M1005" s="22"/>
      <c r="N1005" s="22"/>
      <c r="O1005" s="22"/>
      <c r="P1005" s="22"/>
      <c r="Q1005" s="22"/>
      <c r="R1005" s="22"/>
      <c r="S1005" s="22"/>
      <c r="T1005" s="22"/>
      <c r="U1005" s="22"/>
      <c r="V1005" s="22"/>
      <c r="W1005" s="22"/>
      <c r="X1005" s="22"/>
      <c r="Y1005" s="22"/>
    </row>
    <row r="1006" spans="1:25" ht="14.25">
      <c r="A1006" s="29"/>
      <c r="B1006" s="22"/>
      <c r="C1006" s="22"/>
      <c r="D1006" s="22"/>
      <c r="E1006" s="22"/>
      <c r="F1006" s="22"/>
      <c r="G1006" s="22"/>
      <c r="H1006" s="22"/>
      <c r="I1006" s="22"/>
      <c r="J1006" s="22"/>
      <c r="K1006" s="22"/>
      <c r="L1006" s="22"/>
      <c r="M1006" s="22"/>
      <c r="N1006" s="22"/>
      <c r="O1006" s="22"/>
      <c r="P1006" s="22"/>
      <c r="Q1006" s="22"/>
      <c r="R1006" s="22"/>
      <c r="S1006" s="22"/>
      <c r="T1006" s="22"/>
      <c r="U1006" s="22"/>
      <c r="V1006" s="22"/>
      <c r="W1006" s="22"/>
      <c r="X1006" s="22"/>
      <c r="Y1006" s="22"/>
    </row>
    <row r="1007" spans="1:25" ht="14.25">
      <c r="A1007" s="29"/>
      <c r="B1007" s="22"/>
      <c r="C1007" s="22"/>
      <c r="D1007" s="22"/>
      <c r="E1007" s="22"/>
      <c r="F1007" s="22"/>
      <c r="G1007" s="22"/>
      <c r="H1007" s="22"/>
      <c r="I1007" s="22"/>
      <c r="J1007" s="22"/>
      <c r="K1007" s="22"/>
      <c r="L1007" s="22"/>
      <c r="M1007" s="22"/>
      <c r="N1007" s="22"/>
      <c r="O1007" s="22"/>
      <c r="P1007" s="22"/>
      <c r="Q1007" s="22"/>
      <c r="R1007" s="22"/>
      <c r="S1007" s="22"/>
      <c r="T1007" s="22"/>
      <c r="U1007" s="22"/>
      <c r="V1007" s="22"/>
      <c r="W1007" s="22"/>
      <c r="X1007" s="22"/>
      <c r="Y1007" s="22"/>
    </row>
    <row r="1008" spans="1:25" ht="14.25">
      <c r="A1008" s="29"/>
      <c r="B1008" s="22"/>
      <c r="C1008" s="22"/>
      <c r="D1008" s="22"/>
      <c r="E1008" s="22"/>
      <c r="F1008" s="22"/>
      <c r="G1008" s="22"/>
      <c r="H1008" s="22"/>
      <c r="I1008" s="22"/>
      <c r="J1008" s="22"/>
      <c r="K1008" s="22"/>
      <c r="L1008" s="22"/>
      <c r="M1008" s="22"/>
      <c r="N1008" s="22"/>
      <c r="O1008" s="22"/>
      <c r="P1008" s="22"/>
      <c r="Q1008" s="22"/>
      <c r="R1008" s="22"/>
      <c r="S1008" s="22"/>
      <c r="T1008" s="22"/>
      <c r="U1008" s="22"/>
      <c r="V1008" s="22"/>
      <c r="W1008" s="22"/>
      <c r="X1008" s="22"/>
      <c r="Y1008" s="22"/>
    </row>
    <row r="1009" spans="1:25" ht="14.25">
      <c r="A1009" s="29"/>
      <c r="B1009" s="22"/>
      <c r="C1009" s="22"/>
      <c r="D1009" s="22"/>
      <c r="E1009" s="22"/>
      <c r="F1009" s="22"/>
      <c r="G1009" s="22"/>
      <c r="H1009" s="22"/>
      <c r="I1009" s="22"/>
      <c r="J1009" s="22"/>
      <c r="K1009" s="22"/>
      <c r="L1009" s="22"/>
      <c r="M1009" s="22"/>
      <c r="N1009" s="22"/>
      <c r="O1009" s="22"/>
      <c r="P1009" s="22"/>
      <c r="Q1009" s="22"/>
      <c r="R1009" s="22"/>
      <c r="S1009" s="22"/>
      <c r="T1009" s="22"/>
      <c r="U1009" s="22"/>
      <c r="V1009" s="22"/>
      <c r="W1009" s="22"/>
      <c r="X1009" s="22"/>
      <c r="Y1009" s="22"/>
    </row>
    <row r="1010" spans="1:25" ht="14.25">
      <c r="A1010" s="29"/>
      <c r="B1010" s="22"/>
      <c r="C1010" s="22"/>
      <c r="D1010" s="22"/>
      <c r="E1010" s="22"/>
      <c r="F1010" s="22"/>
      <c r="G1010" s="22"/>
      <c r="H1010" s="22"/>
      <c r="I1010" s="22"/>
      <c r="J1010" s="22"/>
      <c r="K1010" s="22"/>
      <c r="L1010" s="22"/>
      <c r="M1010" s="22"/>
      <c r="N1010" s="22"/>
      <c r="O1010" s="22"/>
      <c r="P1010" s="22"/>
      <c r="Q1010" s="22"/>
      <c r="R1010" s="22"/>
      <c r="S1010" s="22"/>
      <c r="T1010" s="22"/>
      <c r="U1010" s="22"/>
      <c r="V1010" s="22"/>
      <c r="W1010" s="22"/>
      <c r="X1010" s="22"/>
      <c r="Y1010" s="22"/>
    </row>
    <row r="1011" spans="1:25" ht="14.25">
      <c r="A1011" s="29"/>
      <c r="B1011" s="22"/>
      <c r="C1011" s="22"/>
      <c r="D1011" s="22"/>
      <c r="E1011" s="22"/>
      <c r="F1011" s="22"/>
      <c r="G1011" s="22"/>
      <c r="H1011" s="22"/>
      <c r="I1011" s="22"/>
      <c r="J1011" s="22"/>
      <c r="K1011" s="22"/>
      <c r="L1011" s="22"/>
      <c r="M1011" s="22"/>
      <c r="N1011" s="22"/>
      <c r="O1011" s="22"/>
      <c r="P1011" s="22"/>
      <c r="Q1011" s="22"/>
      <c r="R1011" s="22"/>
      <c r="S1011" s="22"/>
      <c r="T1011" s="22"/>
      <c r="U1011" s="22"/>
      <c r="V1011" s="22"/>
      <c r="W1011" s="22"/>
      <c r="X1011" s="22"/>
      <c r="Y1011" s="22"/>
    </row>
    <row r="1012" spans="1:25" ht="14.25">
      <c r="A1012" s="29"/>
      <c r="B1012" s="22"/>
      <c r="C1012" s="22"/>
      <c r="D1012" s="22"/>
      <c r="E1012" s="22"/>
      <c r="F1012" s="22"/>
      <c r="G1012" s="22"/>
      <c r="H1012" s="22"/>
      <c r="I1012" s="22"/>
      <c r="J1012" s="22"/>
      <c r="K1012" s="22"/>
      <c r="L1012" s="22"/>
      <c r="M1012" s="22"/>
      <c r="N1012" s="22"/>
      <c r="O1012" s="22"/>
      <c r="P1012" s="22"/>
      <c r="Q1012" s="22"/>
      <c r="R1012" s="22"/>
      <c r="S1012" s="22"/>
      <c r="T1012" s="22"/>
      <c r="U1012" s="22"/>
      <c r="V1012" s="22"/>
      <c r="W1012" s="22"/>
      <c r="X1012" s="22"/>
      <c r="Y1012" s="22"/>
    </row>
    <row r="1013" spans="1:25" ht="14.25">
      <c r="A1013" s="29"/>
      <c r="B1013" s="22"/>
      <c r="C1013" s="22"/>
      <c r="D1013" s="22"/>
      <c r="E1013" s="22"/>
      <c r="F1013" s="22"/>
      <c r="G1013" s="22"/>
      <c r="H1013" s="22"/>
      <c r="I1013" s="22"/>
      <c r="J1013" s="22"/>
      <c r="K1013" s="22"/>
      <c r="L1013" s="22"/>
      <c r="M1013" s="22"/>
      <c r="N1013" s="22"/>
      <c r="O1013" s="22"/>
      <c r="P1013" s="22"/>
      <c r="Q1013" s="22"/>
      <c r="R1013" s="22"/>
      <c r="S1013" s="22"/>
      <c r="T1013" s="22"/>
      <c r="U1013" s="22"/>
      <c r="V1013" s="22"/>
      <c r="W1013" s="22"/>
      <c r="X1013" s="22"/>
      <c r="Y1013" s="22"/>
    </row>
    <row r="1014" spans="1:25" ht="14.25">
      <c r="A1014" s="29"/>
      <c r="B1014" s="22"/>
      <c r="C1014" s="22"/>
      <c r="D1014" s="22"/>
      <c r="E1014" s="22"/>
      <c r="F1014" s="22"/>
      <c r="G1014" s="22"/>
      <c r="H1014" s="22"/>
      <c r="I1014" s="22"/>
      <c r="J1014" s="22"/>
      <c r="K1014" s="22"/>
      <c r="L1014" s="22"/>
      <c r="M1014" s="22"/>
      <c r="N1014" s="22"/>
      <c r="O1014" s="22"/>
      <c r="P1014" s="22"/>
      <c r="Q1014" s="22"/>
      <c r="R1014" s="22"/>
      <c r="S1014" s="22"/>
      <c r="T1014" s="22"/>
      <c r="U1014" s="22"/>
      <c r="V1014" s="22"/>
      <c r="W1014" s="22"/>
      <c r="X1014" s="22"/>
      <c r="Y1014" s="22"/>
    </row>
    <row r="1015" spans="1:25" ht="14.25">
      <c r="A1015" s="29"/>
      <c r="B1015" s="22"/>
      <c r="C1015" s="22"/>
      <c r="D1015" s="22"/>
      <c r="E1015" s="22"/>
      <c r="F1015" s="22"/>
      <c r="G1015" s="22"/>
      <c r="H1015" s="22"/>
      <c r="I1015" s="22"/>
      <c r="J1015" s="22"/>
      <c r="K1015" s="22"/>
      <c r="L1015" s="22"/>
      <c r="M1015" s="22"/>
      <c r="N1015" s="22"/>
      <c r="O1015" s="22"/>
      <c r="P1015" s="22"/>
      <c r="Q1015" s="22"/>
      <c r="R1015" s="22"/>
      <c r="S1015" s="22"/>
      <c r="T1015" s="22"/>
      <c r="U1015" s="22"/>
      <c r="V1015" s="22"/>
      <c r="W1015" s="22"/>
      <c r="X1015" s="22"/>
      <c r="Y1015" s="22"/>
    </row>
    <row r="1016" spans="1:25" ht="14.25">
      <c r="A1016" s="29"/>
      <c r="B1016" s="22"/>
      <c r="C1016" s="22"/>
      <c r="D1016" s="22"/>
      <c r="E1016" s="22"/>
      <c r="F1016" s="22"/>
      <c r="G1016" s="22"/>
      <c r="H1016" s="22"/>
      <c r="I1016" s="22"/>
      <c r="J1016" s="22"/>
      <c r="K1016" s="22"/>
      <c r="L1016" s="22"/>
      <c r="M1016" s="22"/>
      <c r="N1016" s="22"/>
      <c r="O1016" s="22"/>
      <c r="P1016" s="22"/>
      <c r="Q1016" s="22"/>
      <c r="R1016" s="22"/>
      <c r="S1016" s="22"/>
      <c r="T1016" s="22"/>
      <c r="U1016" s="22"/>
      <c r="V1016" s="22"/>
      <c r="W1016" s="22"/>
      <c r="X1016" s="22"/>
      <c r="Y1016" s="22"/>
    </row>
    <row r="1017" spans="1:25" ht="14.25">
      <c r="A1017" s="29"/>
      <c r="B1017" s="22"/>
      <c r="C1017" s="22"/>
      <c r="D1017" s="22"/>
      <c r="E1017" s="22"/>
      <c r="F1017" s="22"/>
      <c r="G1017" s="22"/>
      <c r="H1017" s="22"/>
      <c r="I1017" s="22"/>
      <c r="J1017" s="22"/>
      <c r="K1017" s="22"/>
      <c r="L1017" s="22"/>
      <c r="M1017" s="22"/>
      <c r="N1017" s="22"/>
      <c r="O1017" s="22"/>
      <c r="P1017" s="22"/>
      <c r="Q1017" s="22"/>
      <c r="R1017" s="22"/>
      <c r="S1017" s="22"/>
      <c r="T1017" s="22"/>
      <c r="U1017" s="22"/>
      <c r="V1017" s="22"/>
      <c r="W1017" s="22"/>
      <c r="X1017" s="22"/>
      <c r="Y1017" s="22"/>
    </row>
    <row r="1018" spans="1:25" ht="14.25">
      <c r="A1018" s="29"/>
      <c r="B1018" s="22"/>
      <c r="C1018" s="22"/>
      <c r="D1018" s="22"/>
      <c r="E1018" s="22"/>
      <c r="F1018" s="22"/>
      <c r="G1018" s="22"/>
      <c r="H1018" s="22"/>
      <c r="I1018" s="22"/>
      <c r="J1018" s="22"/>
      <c r="K1018" s="22"/>
      <c r="L1018" s="22"/>
      <c r="M1018" s="22"/>
      <c r="N1018" s="22"/>
      <c r="O1018" s="22"/>
      <c r="P1018" s="22"/>
      <c r="Q1018" s="22"/>
      <c r="R1018" s="22"/>
      <c r="S1018" s="22"/>
      <c r="T1018" s="22"/>
      <c r="U1018" s="22"/>
      <c r="V1018" s="22"/>
      <c r="W1018" s="22"/>
      <c r="X1018" s="22"/>
      <c r="Y1018" s="22"/>
    </row>
    <row r="1019" spans="1:25" ht="14.25">
      <c r="A1019" s="29"/>
      <c r="B1019" s="22"/>
      <c r="C1019" s="22"/>
      <c r="D1019" s="22"/>
      <c r="E1019" s="22"/>
      <c r="F1019" s="22"/>
      <c r="G1019" s="22"/>
      <c r="H1019" s="22"/>
      <c r="I1019" s="22"/>
      <c r="J1019" s="22"/>
      <c r="K1019" s="22"/>
      <c r="L1019" s="22"/>
      <c r="M1019" s="22"/>
      <c r="N1019" s="22"/>
      <c r="O1019" s="22"/>
      <c r="P1019" s="22"/>
      <c r="Q1019" s="22"/>
      <c r="R1019" s="22"/>
      <c r="S1019" s="22"/>
      <c r="T1019" s="22"/>
      <c r="U1019" s="22"/>
      <c r="V1019" s="22"/>
      <c r="W1019" s="22"/>
      <c r="X1019" s="22"/>
      <c r="Y1019" s="22"/>
    </row>
    <row r="1020" spans="1:25" ht="14.25">
      <c r="A1020" s="29"/>
      <c r="B1020" s="22"/>
      <c r="C1020" s="22"/>
      <c r="D1020" s="22"/>
      <c r="E1020" s="22"/>
      <c r="F1020" s="22"/>
      <c r="G1020" s="22"/>
      <c r="H1020" s="22"/>
      <c r="I1020" s="22"/>
      <c r="J1020" s="22"/>
      <c r="K1020" s="22"/>
      <c r="L1020" s="22"/>
      <c r="M1020" s="22"/>
      <c r="N1020" s="22"/>
      <c r="O1020" s="22"/>
      <c r="P1020" s="22"/>
      <c r="Q1020" s="22"/>
      <c r="R1020" s="22"/>
      <c r="S1020" s="22"/>
      <c r="T1020" s="22"/>
      <c r="U1020" s="22"/>
      <c r="V1020" s="22"/>
      <c r="W1020" s="22"/>
      <c r="X1020" s="22"/>
      <c r="Y1020" s="22"/>
    </row>
    <row r="1021" spans="1:25" ht="14.25">
      <c r="A1021" s="29"/>
      <c r="B1021" s="22"/>
      <c r="C1021" s="22"/>
      <c r="D1021" s="22"/>
      <c r="E1021" s="22"/>
      <c r="F1021" s="22"/>
      <c r="G1021" s="22"/>
      <c r="H1021" s="22"/>
      <c r="I1021" s="22"/>
      <c r="J1021" s="22"/>
      <c r="K1021" s="22"/>
      <c r="L1021" s="22"/>
      <c r="M1021" s="22"/>
      <c r="N1021" s="22"/>
      <c r="O1021" s="22"/>
      <c r="P1021" s="22"/>
      <c r="Q1021" s="22"/>
      <c r="R1021" s="22"/>
      <c r="S1021" s="22"/>
      <c r="T1021" s="22"/>
      <c r="U1021" s="22"/>
      <c r="V1021" s="22"/>
      <c r="W1021" s="22"/>
      <c r="X1021" s="22"/>
      <c r="Y1021" s="22"/>
    </row>
    <row r="1022" spans="1:25" ht="14.25">
      <c r="A1022" s="29"/>
      <c r="B1022" s="22"/>
      <c r="C1022" s="22"/>
      <c r="D1022" s="22"/>
      <c r="E1022" s="22"/>
      <c r="F1022" s="22"/>
      <c r="G1022" s="22"/>
      <c r="H1022" s="22"/>
      <c r="I1022" s="22"/>
      <c r="J1022" s="22"/>
      <c r="K1022" s="22"/>
      <c r="L1022" s="22"/>
      <c r="M1022" s="22"/>
      <c r="N1022" s="22"/>
      <c r="O1022" s="22"/>
      <c r="P1022" s="22"/>
      <c r="Q1022" s="22"/>
      <c r="R1022" s="22"/>
      <c r="S1022" s="22"/>
      <c r="T1022" s="22"/>
      <c r="U1022" s="22"/>
      <c r="V1022" s="22"/>
      <c r="W1022" s="22"/>
      <c r="X1022" s="22"/>
      <c r="Y1022" s="22"/>
    </row>
    <row r="1023" spans="1:25" ht="14.25">
      <c r="A1023" s="29"/>
      <c r="B1023" s="22"/>
      <c r="C1023" s="22"/>
      <c r="D1023" s="22"/>
      <c r="E1023" s="22"/>
      <c r="F1023" s="22"/>
      <c r="G1023" s="22"/>
      <c r="H1023" s="22"/>
      <c r="I1023" s="22"/>
      <c r="J1023" s="22"/>
      <c r="K1023" s="22"/>
      <c r="L1023" s="22"/>
      <c r="M1023" s="22"/>
      <c r="N1023" s="22"/>
      <c r="O1023" s="22"/>
      <c r="P1023" s="22"/>
      <c r="Q1023" s="22"/>
      <c r="R1023" s="22"/>
      <c r="S1023" s="22"/>
      <c r="T1023" s="22"/>
      <c r="U1023" s="22"/>
      <c r="V1023" s="22"/>
      <c r="W1023" s="22"/>
      <c r="X1023" s="22"/>
      <c r="Y1023" s="22"/>
    </row>
    <row r="1024" spans="1:25" ht="14.25">
      <c r="A1024" s="29"/>
      <c r="B1024" s="22"/>
      <c r="C1024" s="22"/>
      <c r="D1024" s="22"/>
      <c r="E1024" s="22"/>
      <c r="F1024" s="22"/>
      <c r="G1024" s="22"/>
      <c r="H1024" s="22"/>
      <c r="I1024" s="22"/>
      <c r="J1024" s="22"/>
      <c r="K1024" s="22"/>
      <c r="L1024" s="22"/>
      <c r="M1024" s="22"/>
      <c r="N1024" s="22"/>
      <c r="O1024" s="22"/>
      <c r="P1024" s="22"/>
      <c r="Q1024" s="22"/>
      <c r="R1024" s="22"/>
      <c r="S1024" s="22"/>
      <c r="T1024" s="22"/>
      <c r="U1024" s="22"/>
      <c r="V1024" s="22"/>
      <c r="W1024" s="22"/>
      <c r="X1024" s="22"/>
      <c r="Y1024" s="22"/>
    </row>
    <row r="1025" spans="1:25" ht="14.25">
      <c r="A1025" s="29"/>
      <c r="B1025" s="22"/>
      <c r="C1025" s="22"/>
      <c r="D1025" s="22"/>
      <c r="E1025" s="22"/>
      <c r="F1025" s="22"/>
      <c r="G1025" s="22"/>
      <c r="H1025" s="22"/>
      <c r="I1025" s="22"/>
      <c r="J1025" s="22"/>
      <c r="K1025" s="22"/>
      <c r="L1025" s="22"/>
      <c r="M1025" s="22"/>
      <c r="N1025" s="22"/>
      <c r="O1025" s="22"/>
      <c r="P1025" s="22"/>
      <c r="Q1025" s="22"/>
      <c r="R1025" s="22"/>
      <c r="S1025" s="22"/>
      <c r="T1025" s="22"/>
      <c r="U1025" s="22"/>
      <c r="V1025" s="22"/>
      <c r="W1025" s="22"/>
      <c r="X1025" s="22"/>
      <c r="Y1025" s="22"/>
    </row>
    <row r="1026" spans="1:25" ht="14.25">
      <c r="A1026" s="29"/>
      <c r="B1026" s="22"/>
      <c r="C1026" s="22"/>
      <c r="D1026" s="22"/>
      <c r="E1026" s="22"/>
      <c r="F1026" s="22"/>
      <c r="G1026" s="22"/>
      <c r="H1026" s="22"/>
      <c r="I1026" s="22"/>
      <c r="J1026" s="22"/>
      <c r="K1026" s="22"/>
      <c r="L1026" s="22"/>
      <c r="M1026" s="22"/>
      <c r="N1026" s="22"/>
      <c r="O1026" s="22"/>
      <c r="P1026" s="22"/>
      <c r="Q1026" s="22"/>
      <c r="R1026" s="22"/>
      <c r="S1026" s="22"/>
      <c r="T1026" s="22"/>
      <c r="U1026" s="22"/>
      <c r="V1026" s="22"/>
      <c r="W1026" s="22"/>
      <c r="X1026" s="22"/>
      <c r="Y1026" s="22"/>
    </row>
    <row r="1027" spans="1:25" ht="14.25">
      <c r="A1027" s="29"/>
      <c r="B1027" s="22"/>
      <c r="C1027" s="22"/>
      <c r="D1027" s="22"/>
      <c r="E1027" s="22"/>
      <c r="F1027" s="22"/>
      <c r="G1027" s="22"/>
      <c r="H1027" s="22"/>
      <c r="I1027" s="22"/>
      <c r="J1027" s="22"/>
      <c r="K1027" s="22"/>
      <c r="L1027" s="22"/>
      <c r="M1027" s="22"/>
      <c r="N1027" s="22"/>
      <c r="O1027" s="22"/>
      <c r="P1027" s="22"/>
      <c r="Q1027" s="22"/>
      <c r="R1027" s="22"/>
      <c r="S1027" s="22"/>
      <c r="T1027" s="22"/>
      <c r="U1027" s="22"/>
      <c r="V1027" s="22"/>
      <c r="W1027" s="22"/>
      <c r="X1027" s="22"/>
      <c r="Y1027" s="22"/>
    </row>
    <row r="1028" spans="1:25" ht="14.25">
      <c r="A1028" s="29"/>
      <c r="B1028" s="22"/>
      <c r="C1028" s="22"/>
      <c r="D1028" s="22"/>
      <c r="E1028" s="22"/>
      <c r="F1028" s="22"/>
      <c r="G1028" s="22"/>
      <c r="H1028" s="22"/>
      <c r="I1028" s="22"/>
      <c r="J1028" s="22"/>
      <c r="K1028" s="22"/>
      <c r="L1028" s="22"/>
      <c r="M1028" s="22"/>
      <c r="N1028" s="22"/>
      <c r="O1028" s="22"/>
      <c r="P1028" s="22"/>
      <c r="Q1028" s="22"/>
      <c r="R1028" s="22"/>
      <c r="S1028" s="22"/>
      <c r="T1028" s="22"/>
      <c r="U1028" s="22"/>
      <c r="V1028" s="22"/>
      <c r="W1028" s="22"/>
      <c r="X1028" s="22"/>
      <c r="Y1028" s="22"/>
    </row>
    <row r="1029" spans="1:25" ht="14.25">
      <c r="A1029" s="29"/>
      <c r="B1029" s="22"/>
      <c r="C1029" s="22"/>
      <c r="D1029" s="22"/>
      <c r="E1029" s="22"/>
      <c r="F1029" s="22"/>
      <c r="G1029" s="22"/>
      <c r="H1029" s="22"/>
      <c r="I1029" s="22"/>
      <c r="J1029" s="22"/>
      <c r="K1029" s="22"/>
      <c r="L1029" s="22"/>
      <c r="M1029" s="22"/>
      <c r="N1029" s="22"/>
      <c r="O1029" s="22"/>
      <c r="P1029" s="22"/>
      <c r="Q1029" s="22"/>
      <c r="R1029" s="22"/>
      <c r="S1029" s="22"/>
      <c r="T1029" s="22"/>
      <c r="U1029" s="22"/>
      <c r="V1029" s="22"/>
      <c r="W1029" s="22"/>
      <c r="X1029" s="22"/>
      <c r="Y1029" s="22"/>
    </row>
    <row r="1030" spans="1:25" ht="14.25">
      <c r="A1030" s="29"/>
      <c r="B1030" s="22"/>
      <c r="C1030" s="22"/>
      <c r="D1030" s="22"/>
      <c r="E1030" s="22"/>
      <c r="F1030" s="22"/>
      <c r="G1030" s="22"/>
      <c r="H1030" s="22"/>
      <c r="I1030" s="22"/>
      <c r="J1030" s="22"/>
      <c r="K1030" s="22"/>
      <c r="L1030" s="22"/>
      <c r="M1030" s="22"/>
      <c r="N1030" s="22"/>
      <c r="O1030" s="22"/>
      <c r="P1030" s="22"/>
      <c r="Q1030" s="22"/>
      <c r="R1030" s="22"/>
      <c r="S1030" s="22"/>
      <c r="T1030" s="22"/>
      <c r="U1030" s="22"/>
      <c r="V1030" s="22"/>
      <c r="W1030" s="22"/>
      <c r="X1030" s="22"/>
      <c r="Y1030" s="22"/>
    </row>
    <row r="1031" spans="1:25" ht="14.25">
      <c r="A1031" s="29"/>
      <c r="B1031" s="22"/>
      <c r="C1031" s="22"/>
      <c r="D1031" s="22"/>
      <c r="E1031" s="22"/>
      <c r="F1031" s="22"/>
      <c r="G1031" s="22"/>
      <c r="H1031" s="22"/>
      <c r="I1031" s="22"/>
      <c r="J1031" s="22"/>
      <c r="K1031" s="22"/>
      <c r="L1031" s="22"/>
      <c r="M1031" s="22"/>
      <c r="N1031" s="22"/>
      <c r="O1031" s="22"/>
      <c r="P1031" s="22"/>
      <c r="Q1031" s="22"/>
      <c r="R1031" s="22"/>
      <c r="S1031" s="22"/>
      <c r="T1031" s="22"/>
      <c r="U1031" s="22"/>
      <c r="V1031" s="22"/>
      <c r="W1031" s="22"/>
      <c r="X1031" s="22"/>
      <c r="Y1031" s="22"/>
    </row>
    <row r="1032" spans="1:25" ht="14.25">
      <c r="A1032" s="29"/>
      <c r="B1032" s="22"/>
      <c r="C1032" s="22"/>
      <c r="D1032" s="22"/>
      <c r="E1032" s="22"/>
      <c r="F1032" s="22"/>
      <c r="G1032" s="22"/>
      <c r="H1032" s="22"/>
      <c r="I1032" s="22"/>
      <c r="J1032" s="22"/>
      <c r="K1032" s="22"/>
      <c r="L1032" s="22"/>
      <c r="M1032" s="22"/>
      <c r="N1032" s="22"/>
      <c r="O1032" s="22"/>
      <c r="P1032" s="22"/>
      <c r="Q1032" s="22"/>
      <c r="R1032" s="22"/>
      <c r="S1032" s="22"/>
      <c r="T1032" s="22"/>
      <c r="U1032" s="22"/>
      <c r="V1032" s="22"/>
      <c r="W1032" s="22"/>
      <c r="X1032" s="22"/>
      <c r="Y1032" s="22"/>
    </row>
    <row r="1033" spans="1:25" ht="14.25">
      <c r="A1033" s="29"/>
      <c r="B1033" s="22"/>
      <c r="C1033" s="22"/>
      <c r="D1033" s="22"/>
      <c r="E1033" s="22"/>
      <c r="F1033" s="22"/>
      <c r="G1033" s="22"/>
      <c r="H1033" s="22"/>
      <c r="I1033" s="22"/>
      <c r="J1033" s="22"/>
      <c r="K1033" s="22"/>
      <c r="L1033" s="22"/>
      <c r="M1033" s="22"/>
      <c r="N1033" s="22"/>
      <c r="O1033" s="22"/>
      <c r="P1033" s="22"/>
      <c r="Q1033" s="22"/>
      <c r="R1033" s="22"/>
      <c r="S1033" s="22"/>
      <c r="T1033" s="22"/>
      <c r="U1033" s="22"/>
      <c r="V1033" s="22"/>
      <c r="W1033" s="22"/>
      <c r="X1033" s="22"/>
      <c r="Y1033" s="22"/>
    </row>
    <row r="1034" spans="1:25" ht="14.25">
      <c r="A1034" s="29"/>
      <c r="B1034" s="22"/>
      <c r="C1034" s="22"/>
      <c r="D1034" s="22"/>
      <c r="E1034" s="22"/>
      <c r="F1034" s="22"/>
      <c r="G1034" s="22"/>
      <c r="H1034" s="22"/>
      <c r="I1034" s="22"/>
      <c r="J1034" s="22"/>
      <c r="K1034" s="22"/>
      <c r="L1034" s="22"/>
      <c r="M1034" s="22"/>
      <c r="N1034" s="22"/>
      <c r="O1034" s="22"/>
      <c r="P1034" s="22"/>
      <c r="Q1034" s="22"/>
      <c r="R1034" s="22"/>
      <c r="S1034" s="22"/>
      <c r="T1034" s="22"/>
      <c r="U1034" s="22"/>
      <c r="V1034" s="22"/>
      <c r="W1034" s="22"/>
      <c r="X1034" s="22"/>
      <c r="Y1034" s="22"/>
    </row>
    <row r="1035" spans="1:25" ht="14.25">
      <c r="A1035" s="29"/>
      <c r="B1035" s="22"/>
      <c r="C1035" s="22"/>
      <c r="D1035" s="22"/>
      <c r="E1035" s="22"/>
      <c r="F1035" s="22"/>
      <c r="G1035" s="22"/>
      <c r="H1035" s="22"/>
      <c r="I1035" s="22"/>
      <c r="J1035" s="22"/>
      <c r="K1035" s="22"/>
      <c r="L1035" s="22"/>
      <c r="M1035" s="22"/>
      <c r="N1035" s="22"/>
      <c r="O1035" s="22"/>
      <c r="P1035" s="22"/>
      <c r="Q1035" s="22"/>
      <c r="R1035" s="22"/>
      <c r="S1035" s="22"/>
      <c r="T1035" s="22"/>
      <c r="U1035" s="22"/>
      <c r="V1035" s="22"/>
      <c r="W1035" s="22"/>
      <c r="X1035" s="22"/>
      <c r="Y1035" s="22"/>
    </row>
    <row r="1036" spans="1:25" ht="14.25">
      <c r="A1036" s="29"/>
      <c r="B1036" s="22"/>
      <c r="C1036" s="22"/>
      <c r="D1036" s="22"/>
      <c r="E1036" s="22"/>
      <c r="F1036" s="22"/>
      <c r="G1036" s="22"/>
      <c r="H1036" s="22"/>
      <c r="I1036" s="22"/>
      <c r="J1036" s="22"/>
      <c r="K1036" s="22"/>
      <c r="L1036" s="22"/>
      <c r="M1036" s="22"/>
      <c r="N1036" s="22"/>
      <c r="O1036" s="22"/>
      <c r="P1036" s="22"/>
      <c r="Q1036" s="22"/>
      <c r="R1036" s="22"/>
      <c r="S1036" s="22"/>
      <c r="T1036" s="22"/>
      <c r="U1036" s="22"/>
      <c r="V1036" s="22"/>
      <c r="W1036" s="22"/>
      <c r="X1036" s="22"/>
      <c r="Y1036" s="22"/>
    </row>
    <row r="1037" spans="1:25" ht="14.25">
      <c r="A1037" s="29"/>
      <c r="B1037" s="22"/>
      <c r="C1037" s="22"/>
      <c r="D1037" s="22"/>
      <c r="E1037" s="22"/>
      <c r="F1037" s="22"/>
      <c r="G1037" s="22"/>
      <c r="H1037" s="22"/>
      <c r="I1037" s="22"/>
      <c r="J1037" s="22"/>
      <c r="K1037" s="22"/>
      <c r="L1037" s="22"/>
      <c r="M1037" s="22"/>
      <c r="N1037" s="22"/>
      <c r="O1037" s="22"/>
      <c r="P1037" s="22"/>
      <c r="Q1037" s="22"/>
      <c r="R1037" s="22"/>
      <c r="S1037" s="22"/>
      <c r="T1037" s="22"/>
      <c r="U1037" s="22"/>
      <c r="V1037" s="22"/>
      <c r="W1037" s="22"/>
      <c r="X1037" s="22"/>
      <c r="Y1037" s="22"/>
    </row>
    <row r="1038" spans="1:25" ht="14.25">
      <c r="A1038" s="29"/>
      <c r="B1038" s="22"/>
      <c r="C1038" s="22"/>
      <c r="D1038" s="22"/>
      <c r="E1038" s="22"/>
      <c r="F1038" s="22"/>
      <c r="G1038" s="22"/>
      <c r="H1038" s="22"/>
      <c r="I1038" s="22"/>
      <c r="J1038" s="22"/>
      <c r="K1038" s="22"/>
      <c r="L1038" s="22"/>
      <c r="M1038" s="22"/>
      <c r="N1038" s="22"/>
      <c r="O1038" s="22"/>
      <c r="P1038" s="22"/>
      <c r="Q1038" s="22"/>
      <c r="R1038" s="22"/>
      <c r="S1038" s="22"/>
      <c r="T1038" s="22"/>
      <c r="U1038" s="22"/>
      <c r="V1038" s="22"/>
      <c r="W1038" s="22"/>
      <c r="X1038" s="22"/>
      <c r="Y1038" s="22"/>
    </row>
    <row r="1039" spans="1:25" ht="14.25">
      <c r="A1039" s="29"/>
      <c r="B1039" s="22"/>
      <c r="C1039" s="22"/>
      <c r="D1039" s="22"/>
      <c r="E1039" s="22"/>
      <c r="F1039" s="22"/>
      <c r="G1039" s="22"/>
      <c r="H1039" s="22"/>
      <c r="I1039" s="22"/>
      <c r="J1039" s="22"/>
      <c r="K1039" s="22"/>
      <c r="L1039" s="22"/>
      <c r="M1039" s="22"/>
      <c r="N1039" s="22"/>
      <c r="O1039" s="22"/>
      <c r="P1039" s="22"/>
      <c r="Q1039" s="22"/>
      <c r="R1039" s="22"/>
      <c r="S1039" s="22"/>
      <c r="T1039" s="22"/>
      <c r="U1039" s="22"/>
      <c r="V1039" s="22"/>
      <c r="W1039" s="22"/>
      <c r="X1039" s="22"/>
      <c r="Y1039" s="22"/>
    </row>
    <row r="1040" spans="1:25" ht="14.25">
      <c r="A1040" s="29"/>
      <c r="B1040" s="22"/>
      <c r="C1040" s="22"/>
      <c r="D1040" s="22"/>
      <c r="E1040" s="22"/>
      <c r="F1040" s="22"/>
      <c r="G1040" s="22"/>
      <c r="H1040" s="22"/>
      <c r="I1040" s="22"/>
      <c r="J1040" s="22"/>
      <c r="K1040" s="22"/>
      <c r="L1040" s="22"/>
      <c r="M1040" s="22"/>
      <c r="N1040" s="22"/>
      <c r="O1040" s="22"/>
      <c r="P1040" s="22"/>
      <c r="Q1040" s="22"/>
      <c r="R1040" s="22"/>
      <c r="S1040" s="22"/>
      <c r="T1040" s="22"/>
      <c r="U1040" s="22"/>
      <c r="V1040" s="22"/>
      <c r="W1040" s="22"/>
      <c r="X1040" s="22"/>
      <c r="Y1040" s="22"/>
    </row>
  </sheetData>
  <autoFilter ref="A1:Y1040" xr:uid="{00000000-0009-0000-0000-000001000000}"/>
  <phoneticPr fontId="22" type="noConversion"/>
  <conditionalFormatting sqref="A3:B1040">
    <cfRule type="expression" dxfId="9" priority="1">
      <formula>"A"=$A3</formula>
    </cfRule>
    <cfRule type="expression" dxfId="8" priority="2">
      <formula>"B"=$A3</formula>
    </cfRule>
    <cfRule type="expression" dxfId="7" priority="3">
      <formula>"C"=$A3</formula>
    </cfRule>
    <cfRule type="expression" dxfId="6" priority="4">
      <formula>"Z"=$A3</formula>
    </cfRule>
    <cfRule type="expression" dxfId="5" priority="6">
      <formula>"X"=$A3</formula>
    </cfRule>
    <cfRule type="expression" dxfId="4" priority="7">
      <formula>"K"=$A3</formula>
    </cfRule>
  </conditionalFormatting>
  <conditionalFormatting sqref="F51">
    <cfRule type="notContainsBlanks" dxfId="3" priority="8">
      <formula>LEN(TRIM(F51))&gt;0</formula>
    </cfRule>
  </conditionalFormatting>
  <conditionalFormatting sqref="H116:Y116">
    <cfRule type="notContainsBlanks" dxfId="2" priority="5">
      <formula>LEN(TRIM(H116))&gt;0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outlinePr summaryBelow="0" summaryRight="0"/>
  </sheetPr>
  <dimension ref="A1:J152"/>
  <sheetViews>
    <sheetView workbookViewId="0">
      <pane ySplit="3" topLeftCell="A4" activePane="bottomLeft" state="frozen"/>
      <selection pane="bottomLeft" activeCell="B5" sqref="B5"/>
    </sheetView>
  </sheetViews>
  <sheetFormatPr defaultColWidth="12.5703125" defaultRowHeight="15.75" customHeight="1"/>
  <cols>
    <col min="1" max="1" width="17.85546875" customWidth="1"/>
    <col min="2" max="2" width="9.85546875" customWidth="1"/>
    <col min="3" max="3" width="7.42578125" customWidth="1"/>
    <col min="4" max="4" width="7" customWidth="1"/>
    <col min="5" max="5" width="9.5703125" customWidth="1"/>
    <col min="6" max="6" width="19.42578125" customWidth="1"/>
    <col min="7" max="7" width="14.140625" customWidth="1"/>
    <col min="8" max="8" width="13.5703125" customWidth="1"/>
    <col min="9" max="9" width="21.42578125" customWidth="1"/>
    <col min="10" max="10" width="32.85546875" customWidth="1"/>
  </cols>
  <sheetData>
    <row r="1" spans="1:10" ht="15">
      <c r="A1" s="30" t="s">
        <v>58</v>
      </c>
      <c r="B1" s="31"/>
      <c r="C1" s="32"/>
      <c r="D1" s="32"/>
      <c r="E1" s="32"/>
      <c r="F1" s="33"/>
      <c r="G1" s="32"/>
      <c r="H1" s="32"/>
      <c r="I1" s="32"/>
      <c r="J1" s="32"/>
    </row>
    <row r="2" spans="1:10" ht="12.75">
      <c r="A2" s="31"/>
      <c r="B2" s="31"/>
      <c r="C2" s="32"/>
      <c r="D2" s="32"/>
      <c r="E2" s="32"/>
      <c r="F2" s="34"/>
      <c r="G2" s="35"/>
      <c r="H2" s="35"/>
      <c r="I2" s="32"/>
      <c r="J2" s="32"/>
    </row>
    <row r="3" spans="1:10" ht="63.75">
      <c r="A3" s="36" t="s">
        <v>59</v>
      </c>
      <c r="B3" s="36" t="s">
        <v>60</v>
      </c>
      <c r="C3" s="36" t="s">
        <v>61</v>
      </c>
      <c r="D3" s="36" t="s">
        <v>62</v>
      </c>
      <c r="E3" s="37" t="str">
        <f ca="1">"故宮 ("&amp;SUM(E4:E152)&amp;")"</f>
        <v>故宮 (58)</v>
      </c>
      <c r="F3" s="37" t="s">
        <v>63</v>
      </c>
      <c r="G3" s="38" t="str">
        <f ca="1">"負責人安排的日期
10/28 ("&amp;SUMIF(G4:G152,"10/28/2025",E4:E152)&amp;") 
11/15 ("&amp;SUMIF(G4:G152,"11/15/2025",E4:E152)&amp;")
候補 ("&amp;SUMIF(G4:G152,"候補",E4:E152)&amp;")"</f>
        <v>負責人安排的日期
10/28 (0) 
11/15 (0)
候補 (15)</v>
      </c>
      <c r="H3" s="39" t="str">
        <f ca="1">"同學 Preferred
日期
10/28 ("&amp;SUMIF(H4:H152,"10/28",E4:E152)&amp;") 
11/15 ("&amp;SUMIF(H4:H152,"11/15",E4:E152)&amp;")
皆可 ("&amp;SUMIF(H4:H152,"皆可",E4:E152)&amp;")"</f>
        <v>同學 Preferred
日期
10/28 (35) 
11/15 (12)
皆可 (2)</v>
      </c>
      <c r="I3" s="40" t="str">
        <f ca="1">"故宮晶華用餐
10/28 
Yes("&amp;SUMIFS(E4:E152,G4:G152,"10/28",I4:I152,"Yes")&amp;") Yes素("&amp;SUMIFS(E4:E152,G4:G152,"10/28",I4:I152,"Yes素")&amp;") No("&amp;SUMIFS(E4:E152,G4:G152,"10/28",I4:I152,"No")&amp;")
11/15 
Yes("&amp;SUMIFS(E4:E152,G4:G152,"11/15",I4:I152,"Yes")&amp;") Yes素("&amp;SUMIFS(E4:E152,G4:G152,"11/15",I4:I152,"Yes素")&amp;") No("&amp;SUMIFS(E4:E152,G4:G152,"11/15",I4:I152,"No")&amp;")"</f>
        <v>故宮晶華用餐
10/28 
Yes(11) Yes素(0) No(2)
11/15 
Yes(14) Yes素(3) No(2)</v>
      </c>
      <c r="J3" s="40" t="s">
        <v>64</v>
      </c>
    </row>
    <row r="4" spans="1:10" ht="12.75">
      <c r="A4" s="41">
        <f ca="1">IFERROR(__xludf.DUMMYFUNCTION("QUERY(IMPORTRANGE(""https://docs.google.com/spreadsheets/d/15CdL69AIlZ0s5jjvHsKjrUx6pWjrdqfGxdzETrRHHuA/edit?gid=1003674037#gid=1003674037"",""'Responses (Cleaned)'!A11:T""),""select Col1,Col3,Col16,Col17,Col20,Col13"",0)"),45638.3720702893)</f>
        <v>45638.372070289297</v>
      </c>
      <c r="B4" s="42" t="str">
        <f ca="1">IFERROR(__xludf.DUMMYFUNCTION("""COMPUTED_VALUE"""),"周裘琛")</f>
        <v>周裘琛</v>
      </c>
      <c r="C4" s="43" t="str">
        <f ca="1">IFERROR(__xludf.DUMMYFUNCTION("""COMPUTED_VALUE"""),"御")</f>
        <v>御</v>
      </c>
      <c r="D4" s="43" t="str">
        <f ca="1">IFERROR(__xludf.DUMMYFUNCTION("""COMPUTED_VALUE"""),"美國")</f>
        <v>美國</v>
      </c>
      <c r="E4" s="43">
        <f ca="1">IFERROR(__xludf.DUMMYFUNCTION("""COMPUTED_VALUE"""),1)</f>
        <v>1</v>
      </c>
      <c r="F4" s="44"/>
      <c r="G4" s="45">
        <v>45958</v>
      </c>
      <c r="H4" s="45">
        <v>45958</v>
      </c>
      <c r="I4" s="46" t="s">
        <v>65</v>
      </c>
      <c r="J4" s="47"/>
    </row>
    <row r="5" spans="1:10" ht="12.75" hidden="1">
      <c r="A5" s="48">
        <f ca="1">IFERROR(__xludf.DUMMYFUNCTION("""COMPUTED_VALUE"""),45638.3788454398)</f>
        <v>45638.378845439802</v>
      </c>
      <c r="B5" s="2" t="str">
        <f ca="1">IFERROR(__xludf.DUMMYFUNCTION("""COMPUTED_VALUE"""),"黃自敏")</f>
        <v>黃自敏</v>
      </c>
      <c r="C5" s="49" t="str">
        <f ca="1">IFERROR(__xludf.DUMMYFUNCTION("""COMPUTED_VALUE"""),"公")</f>
        <v>公</v>
      </c>
      <c r="D5" s="49" t="str">
        <f ca="1">IFERROR(__xludf.DUMMYFUNCTION("""COMPUTED_VALUE"""),"美國")</f>
        <v>美國</v>
      </c>
      <c r="E5" s="49"/>
      <c r="F5" s="50"/>
      <c r="G5" s="51" t="s">
        <v>66</v>
      </c>
      <c r="H5" s="49"/>
      <c r="I5" s="52" t="s">
        <v>66</v>
      </c>
      <c r="J5" s="53" t="s">
        <v>67</v>
      </c>
    </row>
    <row r="6" spans="1:10" ht="12.75" hidden="1">
      <c r="A6" s="48">
        <f ca="1">IFERROR(__xludf.DUMMYFUNCTION("""COMPUTED_VALUE"""),45638.3810992708)</f>
        <v>45638.381099270802</v>
      </c>
      <c r="B6" s="2" t="str">
        <f ca="1">IFERROR(__xludf.DUMMYFUNCTION("""COMPUTED_VALUE"""),"鄭淑瑛")</f>
        <v>鄭淑瑛</v>
      </c>
      <c r="C6" s="49" t="str">
        <f ca="1">IFERROR(__xludf.DUMMYFUNCTION("""COMPUTED_VALUE"""),"樂")</f>
        <v>樂</v>
      </c>
      <c r="D6" s="49" t="str">
        <f ca="1">IFERROR(__xludf.DUMMYFUNCTION("""COMPUTED_VALUE"""),"台灣")</f>
        <v>台灣</v>
      </c>
      <c r="E6" s="49"/>
      <c r="F6" s="50" t="str">
        <f ca="1">IFERROR(__xludf.DUMMYFUNCTION("""COMPUTED_VALUE"""),"無")</f>
        <v>無</v>
      </c>
      <c r="G6" s="51" t="s">
        <v>66</v>
      </c>
      <c r="H6" s="49"/>
      <c r="I6" s="54" t="s">
        <v>66</v>
      </c>
      <c r="J6" s="55"/>
    </row>
    <row r="7" spans="1:10" ht="12.75">
      <c r="A7" s="41">
        <f ca="1">IFERROR(__xludf.DUMMYFUNCTION("""COMPUTED_VALUE"""),45638.3845180208)</f>
        <v>45638.384518020801</v>
      </c>
      <c r="B7" s="42" t="str">
        <f ca="1">IFERROR(__xludf.DUMMYFUNCTION("""COMPUTED_VALUE"""),"陳映麗")</f>
        <v>陳映麗</v>
      </c>
      <c r="C7" s="43" t="str">
        <f ca="1">IFERROR(__xludf.DUMMYFUNCTION("""COMPUTED_VALUE"""),"和")</f>
        <v>和</v>
      </c>
      <c r="D7" s="43" t="str">
        <f ca="1">IFERROR(__xludf.DUMMYFUNCTION("""COMPUTED_VALUE"""),"台灣")</f>
        <v>台灣</v>
      </c>
      <c r="E7" s="43">
        <f ca="1">IFERROR(__xludf.DUMMYFUNCTION("""COMPUTED_VALUE"""),1)</f>
        <v>1</v>
      </c>
      <c r="F7" s="44"/>
      <c r="G7" s="45">
        <v>45976</v>
      </c>
      <c r="H7" s="45">
        <v>45958</v>
      </c>
      <c r="I7" s="43" t="s">
        <v>65</v>
      </c>
      <c r="J7" s="42" t="s">
        <v>68</v>
      </c>
    </row>
    <row r="8" spans="1:10" ht="12.75">
      <c r="A8" s="41">
        <f ca="1">IFERROR(__xludf.DUMMYFUNCTION("""COMPUTED_VALUE"""),45638.3851739351)</f>
        <v>45638.385173935101</v>
      </c>
      <c r="B8" s="42" t="str">
        <f ca="1">IFERROR(__xludf.DUMMYFUNCTION("""COMPUTED_VALUE"""),"詹麗珠")</f>
        <v>詹麗珠</v>
      </c>
      <c r="C8" s="43" t="str">
        <f ca="1">IFERROR(__xludf.DUMMYFUNCTION("""COMPUTED_VALUE"""),"信")</f>
        <v>信</v>
      </c>
      <c r="D8" s="43" t="str">
        <f ca="1">IFERROR(__xludf.DUMMYFUNCTION("""COMPUTED_VALUE"""),"台灣")</f>
        <v>台灣</v>
      </c>
      <c r="E8" s="43">
        <f ca="1">IFERROR(__xludf.DUMMYFUNCTION("""COMPUTED_VALUE"""),1)</f>
        <v>1</v>
      </c>
      <c r="F8" s="44"/>
      <c r="G8" s="45">
        <v>45958</v>
      </c>
      <c r="H8" s="45">
        <v>45958</v>
      </c>
      <c r="I8" s="32" t="s">
        <v>69</v>
      </c>
      <c r="J8" s="42" t="s">
        <v>68</v>
      </c>
    </row>
    <row r="9" spans="1:10" ht="12.75" hidden="1">
      <c r="A9" s="48">
        <f ca="1">IFERROR(__xludf.DUMMYFUNCTION("""COMPUTED_VALUE"""),45638.3857473379)</f>
        <v>45638.385747337903</v>
      </c>
      <c r="B9" s="2" t="str">
        <f ca="1">IFERROR(__xludf.DUMMYFUNCTION("""COMPUTED_VALUE"""),"蘇玲")</f>
        <v>蘇玲</v>
      </c>
      <c r="C9" s="49" t="str">
        <f ca="1">IFERROR(__xludf.DUMMYFUNCTION("""COMPUTED_VALUE"""),"信")</f>
        <v>信</v>
      </c>
      <c r="D9" s="49" t="str">
        <f ca="1">IFERROR(__xludf.DUMMYFUNCTION("""COMPUTED_VALUE"""),"美國")</f>
        <v>美國</v>
      </c>
      <c r="E9" s="49"/>
      <c r="F9" s="50"/>
      <c r="G9" s="51" t="s">
        <v>66</v>
      </c>
      <c r="H9" s="49"/>
      <c r="I9" s="51" t="s">
        <v>66</v>
      </c>
    </row>
    <row r="10" spans="1:10" ht="12.75" hidden="1">
      <c r="A10" s="48">
        <f ca="1">IFERROR(__xludf.DUMMYFUNCTION("""COMPUTED_VALUE"""),45638.3870549189)</f>
        <v>45638.387054918901</v>
      </c>
      <c r="B10" s="2" t="str">
        <f ca="1">IFERROR(__xludf.DUMMYFUNCTION("""COMPUTED_VALUE"""),"于艾倫")</f>
        <v>于艾倫</v>
      </c>
      <c r="C10" s="49" t="str">
        <f ca="1">IFERROR(__xludf.DUMMYFUNCTION("""COMPUTED_VALUE"""),"仁")</f>
        <v>仁</v>
      </c>
      <c r="D10" s="49" t="str">
        <f ca="1">IFERROR(__xludf.DUMMYFUNCTION("""COMPUTED_VALUE"""),"美國")</f>
        <v>美國</v>
      </c>
      <c r="E10" s="49"/>
      <c r="F10" s="50"/>
      <c r="G10" s="51" t="s">
        <v>66</v>
      </c>
      <c r="H10" s="56"/>
      <c r="I10" s="49"/>
    </row>
    <row r="11" spans="1:10" ht="12.75">
      <c r="A11" s="41">
        <f ca="1">IFERROR(__xludf.DUMMYFUNCTION("""COMPUTED_VALUE"""),45638.3878216435)</f>
        <v>45638.387821643497</v>
      </c>
      <c r="B11" s="42" t="str">
        <f ca="1">IFERROR(__xludf.DUMMYFUNCTION("""COMPUTED_VALUE"""),"詹曉煦")</f>
        <v>詹曉煦</v>
      </c>
      <c r="C11" s="43" t="str">
        <f ca="1">IFERROR(__xludf.DUMMYFUNCTION("""COMPUTED_VALUE"""),"御")</f>
        <v>御</v>
      </c>
      <c r="D11" s="43" t="str">
        <f ca="1">IFERROR(__xludf.DUMMYFUNCTION("""COMPUTED_VALUE"""),"歐洲")</f>
        <v>歐洲</v>
      </c>
      <c r="E11" s="43">
        <f ca="1">IFERROR(__xludf.DUMMYFUNCTION("""COMPUTED_VALUE"""),1)</f>
        <v>1</v>
      </c>
      <c r="F11" s="44"/>
      <c r="G11" s="45">
        <v>45958</v>
      </c>
      <c r="H11" s="45">
        <v>45958</v>
      </c>
      <c r="I11" s="43" t="s">
        <v>65</v>
      </c>
      <c r="J11" s="42"/>
    </row>
    <row r="12" spans="1:10" ht="12.75" hidden="1">
      <c r="A12" s="48">
        <f ca="1">IFERROR(__xludf.DUMMYFUNCTION("""COMPUTED_VALUE"""),45638.3907119444)</f>
        <v>45638.390711944397</v>
      </c>
      <c r="B12" s="2" t="str">
        <f ca="1">IFERROR(__xludf.DUMMYFUNCTION("""COMPUTED_VALUE"""),"簡瑛瑛")</f>
        <v>簡瑛瑛</v>
      </c>
      <c r="C12" s="49" t="str">
        <f ca="1">IFERROR(__xludf.DUMMYFUNCTION("""COMPUTED_VALUE"""),"書")</f>
        <v>書</v>
      </c>
      <c r="D12" s="49" t="str">
        <f ca="1">IFERROR(__xludf.DUMMYFUNCTION("""COMPUTED_VALUE"""),"台灣")</f>
        <v>台灣</v>
      </c>
      <c r="E12" s="49"/>
      <c r="F12" s="50"/>
      <c r="G12" s="51" t="s">
        <v>66</v>
      </c>
      <c r="H12" s="49"/>
      <c r="I12" s="49"/>
    </row>
    <row r="13" spans="1:10" ht="12.75">
      <c r="A13" s="41">
        <f ca="1">IFERROR(__xludf.DUMMYFUNCTION("""COMPUTED_VALUE"""),45638.4026506944)</f>
        <v>45638.402650694399</v>
      </c>
      <c r="B13" s="42" t="str">
        <f ca="1">IFERROR(__xludf.DUMMYFUNCTION("""COMPUTED_VALUE"""),"徐淑香")</f>
        <v>徐淑香</v>
      </c>
      <c r="C13" s="43" t="str">
        <f ca="1">IFERROR(__xludf.DUMMYFUNCTION("""COMPUTED_VALUE"""),"勤")</f>
        <v>勤</v>
      </c>
      <c r="D13" s="43" t="str">
        <f ca="1">IFERROR(__xludf.DUMMYFUNCTION("""COMPUTED_VALUE"""),"台灣")</f>
        <v>台灣</v>
      </c>
      <c r="E13" s="43">
        <f ca="1">IFERROR(__xludf.DUMMYFUNCTION("""COMPUTED_VALUE"""),1)</f>
        <v>1</v>
      </c>
      <c r="F13" s="44"/>
      <c r="G13" s="45">
        <v>45958</v>
      </c>
      <c r="H13" s="45">
        <v>45958</v>
      </c>
      <c r="I13" s="43" t="s">
        <v>65</v>
      </c>
      <c r="J13" s="42" t="s">
        <v>68</v>
      </c>
    </row>
    <row r="14" spans="1:10" ht="12.75">
      <c r="A14" s="41">
        <f ca="1">IFERROR(__xludf.DUMMYFUNCTION("""COMPUTED_VALUE"""),45638.4092714236)</f>
        <v>45638.409271423603</v>
      </c>
      <c r="B14" s="42" t="str">
        <f ca="1">IFERROR(__xludf.DUMMYFUNCTION("""COMPUTED_VALUE"""),"戚雯英")</f>
        <v>戚雯英</v>
      </c>
      <c r="C14" s="43" t="str">
        <f ca="1">IFERROR(__xludf.DUMMYFUNCTION("""COMPUTED_VALUE"""),"仁")</f>
        <v>仁</v>
      </c>
      <c r="D14" s="43" t="str">
        <f ca="1">IFERROR(__xludf.DUMMYFUNCTION("""COMPUTED_VALUE"""),"美國")</f>
        <v>美國</v>
      </c>
      <c r="E14" s="43">
        <f ca="1">IFERROR(__xludf.DUMMYFUNCTION("""COMPUTED_VALUE"""),1)</f>
        <v>1</v>
      </c>
      <c r="F14" s="44"/>
      <c r="G14" s="45">
        <v>45958</v>
      </c>
      <c r="H14" s="45">
        <v>45976</v>
      </c>
      <c r="I14" s="43"/>
      <c r="J14" s="42" t="s">
        <v>70</v>
      </c>
    </row>
    <row r="15" spans="1:10" ht="12.75">
      <c r="A15" s="41">
        <f ca="1">IFERROR(__xludf.DUMMYFUNCTION("""COMPUTED_VALUE"""),45638.4230906134)</f>
        <v>45638.423090613403</v>
      </c>
      <c r="B15" s="42" t="str">
        <f ca="1">IFERROR(__xludf.DUMMYFUNCTION("""COMPUTED_VALUE"""),"陳 敔")</f>
        <v>陳 敔</v>
      </c>
      <c r="C15" s="43" t="str">
        <f ca="1">IFERROR(__xludf.DUMMYFUNCTION("""COMPUTED_VALUE"""),"愛")</f>
        <v>愛</v>
      </c>
      <c r="D15" s="43" t="str">
        <f ca="1">IFERROR(__xludf.DUMMYFUNCTION("""COMPUTED_VALUE"""),"美國")</f>
        <v>美國</v>
      </c>
      <c r="E15" s="43">
        <f ca="1">IFERROR(__xludf.DUMMYFUNCTION("""COMPUTED_VALUE"""),1)</f>
        <v>1</v>
      </c>
      <c r="F15" s="44"/>
      <c r="G15" s="45">
        <v>45958</v>
      </c>
      <c r="H15" s="45">
        <v>45958</v>
      </c>
      <c r="I15" s="43" t="s">
        <v>65</v>
      </c>
      <c r="J15" s="42"/>
    </row>
    <row r="16" spans="1:10" ht="12.75">
      <c r="A16" s="41">
        <f ca="1">IFERROR(__xludf.DUMMYFUNCTION("""COMPUTED_VALUE"""),45638.4425390046)</f>
        <v>45638.442539004602</v>
      </c>
      <c r="B16" s="42" t="str">
        <f ca="1">IFERROR(__xludf.DUMMYFUNCTION("""COMPUTED_VALUE"""),"何莉櫻")</f>
        <v>何莉櫻</v>
      </c>
      <c r="C16" s="43" t="str">
        <f ca="1">IFERROR(__xludf.DUMMYFUNCTION("""COMPUTED_VALUE"""),"良")</f>
        <v>良</v>
      </c>
      <c r="D16" s="43" t="str">
        <f ca="1">IFERROR(__xludf.DUMMYFUNCTION("""COMPUTED_VALUE"""),"台灣")</f>
        <v>台灣</v>
      </c>
      <c r="E16" s="43">
        <f ca="1">IFERROR(__xludf.DUMMYFUNCTION("""COMPUTED_VALUE"""),1)</f>
        <v>1</v>
      </c>
      <c r="F16" s="44"/>
      <c r="G16" s="45">
        <v>45958</v>
      </c>
      <c r="H16" s="45">
        <v>45958</v>
      </c>
      <c r="I16" s="43" t="s">
        <v>69</v>
      </c>
      <c r="J16" s="42" t="s">
        <v>71</v>
      </c>
    </row>
    <row r="17" spans="1:10" ht="12.75">
      <c r="A17" s="41">
        <f ca="1">IFERROR(__xludf.DUMMYFUNCTION("""COMPUTED_VALUE"""),45638.459003206)</f>
        <v>45638.459003206</v>
      </c>
      <c r="B17" s="42" t="str">
        <f ca="1">IFERROR(__xludf.DUMMYFUNCTION("""COMPUTED_VALUE"""),"沈依平")</f>
        <v>沈依平</v>
      </c>
      <c r="C17" s="43" t="str">
        <f ca="1">IFERROR(__xludf.DUMMYFUNCTION("""COMPUTED_VALUE"""),"孝")</f>
        <v>孝</v>
      </c>
      <c r="D17" s="43" t="str">
        <f ca="1">IFERROR(__xludf.DUMMYFUNCTION("""COMPUTED_VALUE"""),"美國")</f>
        <v>美國</v>
      </c>
      <c r="E17" s="43">
        <f ca="1">IFERROR(__xludf.DUMMYFUNCTION("""COMPUTED_VALUE"""),1)</f>
        <v>1</v>
      </c>
      <c r="F17" s="44"/>
      <c r="G17" s="45">
        <v>45976</v>
      </c>
      <c r="H17" s="43" t="s">
        <v>72</v>
      </c>
      <c r="I17" s="43" t="s">
        <v>65</v>
      </c>
      <c r="J17" s="42" t="s">
        <v>73</v>
      </c>
    </row>
    <row r="18" spans="1:10" ht="12.75">
      <c r="A18" s="41">
        <f ca="1">IFERROR(__xludf.DUMMYFUNCTION("""COMPUTED_VALUE"""),45638.4772637268)</f>
        <v>45638.477263726803</v>
      </c>
      <c r="B18" s="42" t="str">
        <f ca="1">IFERROR(__xludf.DUMMYFUNCTION("""COMPUTED_VALUE"""),"徐美玲")</f>
        <v>徐美玲</v>
      </c>
      <c r="C18" s="43" t="str">
        <f ca="1">IFERROR(__xludf.DUMMYFUNCTION("""COMPUTED_VALUE"""),"誠")</f>
        <v>誠</v>
      </c>
      <c r="D18" s="43" t="str">
        <f ca="1">IFERROR(__xludf.DUMMYFUNCTION("""COMPUTED_VALUE"""),"美國")</f>
        <v>美國</v>
      </c>
      <c r="E18" s="43">
        <f ca="1">IFERROR(__xludf.DUMMYFUNCTION("""COMPUTED_VALUE"""),1)</f>
        <v>1</v>
      </c>
      <c r="F18" s="44" t="str">
        <f ca="1">IFERROR(__xludf.DUMMYFUNCTION("""COMPUTED_VALUE"""),"我想參加10月28日的故宮導覽")</f>
        <v>我想參加10月28日的故宮導覽</v>
      </c>
      <c r="G18" s="45">
        <v>45958</v>
      </c>
      <c r="H18" s="45">
        <v>45958</v>
      </c>
      <c r="I18" s="43"/>
      <c r="J18" s="42"/>
    </row>
    <row r="19" spans="1:10" ht="25.5" hidden="1">
      <c r="A19" s="48">
        <f ca="1">IFERROR(__xludf.DUMMYFUNCTION("""COMPUTED_VALUE"""),45638.498827743)</f>
        <v>45638.498827743002</v>
      </c>
      <c r="B19" s="2" t="str">
        <f ca="1">IFERROR(__xludf.DUMMYFUNCTION("""COMPUTED_VALUE"""),"李世慧")</f>
        <v>李世慧</v>
      </c>
      <c r="C19" s="49" t="str">
        <f ca="1">IFERROR(__xludf.DUMMYFUNCTION("""COMPUTED_VALUE"""),"良")</f>
        <v>良</v>
      </c>
      <c r="D19" s="49" t="str">
        <f ca="1">IFERROR(__xludf.DUMMYFUNCTION("""COMPUTED_VALUE"""),"美國")</f>
        <v>美國</v>
      </c>
      <c r="E19" s="49"/>
      <c r="F19" s="50" t="str">
        <f ca="1">IFERROR(__xludf.DUMMYFUNCTION("""COMPUTED_VALUE"""),"再次謝謝重聚籌備小組的同學們!!!")</f>
        <v>再次謝謝重聚籌備小組的同學們!!!</v>
      </c>
      <c r="G19" s="51" t="s">
        <v>66</v>
      </c>
      <c r="H19" s="56"/>
      <c r="I19" s="51" t="s">
        <v>66</v>
      </c>
    </row>
    <row r="20" spans="1:10" ht="12.75">
      <c r="A20" s="41">
        <f ca="1">IFERROR(__xludf.DUMMYFUNCTION("""COMPUTED_VALUE"""),45638.4988658101)</f>
        <v>45638.498865810099</v>
      </c>
      <c r="B20" s="42" t="str">
        <f ca="1">IFERROR(__xludf.DUMMYFUNCTION("""COMPUTED_VALUE"""),"楊中光")</f>
        <v>楊中光</v>
      </c>
      <c r="C20" s="43" t="str">
        <f ca="1">IFERROR(__xludf.DUMMYFUNCTION("""COMPUTED_VALUE"""),"仁")</f>
        <v>仁</v>
      </c>
      <c r="D20" s="43" t="str">
        <f ca="1">IFERROR(__xludf.DUMMYFUNCTION("""COMPUTED_VALUE"""),"美國")</f>
        <v>美國</v>
      </c>
      <c r="E20" s="43">
        <f ca="1">IFERROR(__xludf.DUMMYFUNCTION("""COMPUTED_VALUE"""),1)</f>
        <v>1</v>
      </c>
      <c r="F20" s="44"/>
      <c r="G20" s="45">
        <v>45958</v>
      </c>
      <c r="H20" s="45">
        <v>45958</v>
      </c>
      <c r="I20" s="43" t="s">
        <v>65</v>
      </c>
      <c r="J20" s="42"/>
    </row>
    <row r="21" spans="1:10" ht="12.75">
      <c r="A21" s="41">
        <f ca="1">IFERROR(__xludf.DUMMYFUNCTION("""COMPUTED_VALUE"""),45638.5082748842)</f>
        <v>45638.508274884203</v>
      </c>
      <c r="B21" s="42" t="str">
        <f ca="1">IFERROR(__xludf.DUMMYFUNCTION("""COMPUTED_VALUE"""),"桂馥")</f>
        <v>桂馥</v>
      </c>
      <c r="C21" s="43" t="str">
        <f ca="1">IFERROR(__xludf.DUMMYFUNCTION("""COMPUTED_VALUE"""),"孝")</f>
        <v>孝</v>
      </c>
      <c r="D21" s="43" t="str">
        <f ca="1">IFERROR(__xludf.DUMMYFUNCTION("""COMPUTED_VALUE"""),"美國")</f>
        <v>美國</v>
      </c>
      <c r="E21" s="43">
        <f ca="1">IFERROR(__xludf.DUMMYFUNCTION("""COMPUTED_VALUE"""),1)</f>
        <v>1</v>
      </c>
      <c r="F21" s="44" t="str">
        <f ca="1">IFERROR(__xludf.DUMMYFUNCTION("""COMPUTED_VALUE"""),"需要午餐葷")</f>
        <v>需要午餐葷</v>
      </c>
      <c r="G21" s="45">
        <v>45958</v>
      </c>
      <c r="H21" s="45">
        <v>45958</v>
      </c>
      <c r="I21" s="43" t="s">
        <v>65</v>
      </c>
      <c r="J21" s="42"/>
    </row>
    <row r="22" spans="1:10" ht="12.75">
      <c r="A22" s="41">
        <f ca="1">IFERROR(__xludf.DUMMYFUNCTION("""COMPUTED_VALUE"""),45638.5235834143)</f>
        <v>45638.523583414302</v>
      </c>
      <c r="B22" s="42" t="str">
        <f ca="1">IFERROR(__xludf.DUMMYFUNCTION("""COMPUTED_VALUE"""),"楊慧玲")</f>
        <v>楊慧玲</v>
      </c>
      <c r="C22" s="43" t="str">
        <f ca="1">IFERROR(__xludf.DUMMYFUNCTION("""COMPUTED_VALUE"""),"義")</f>
        <v>義</v>
      </c>
      <c r="D22" s="43" t="str">
        <f ca="1">IFERROR(__xludf.DUMMYFUNCTION("""COMPUTED_VALUE"""),"台灣")</f>
        <v>台灣</v>
      </c>
      <c r="E22" s="43">
        <f ca="1">IFERROR(__xludf.DUMMYFUNCTION("""COMPUTED_VALUE"""),1)</f>
        <v>1</v>
      </c>
      <c r="F22" s="44"/>
      <c r="G22" s="45">
        <v>45958</v>
      </c>
      <c r="H22" s="45">
        <v>45958</v>
      </c>
      <c r="I22" s="43" t="s">
        <v>65</v>
      </c>
      <c r="J22" s="42"/>
    </row>
    <row r="23" spans="1:10" ht="12.75" hidden="1">
      <c r="A23" s="48">
        <f ca="1">IFERROR(__xludf.DUMMYFUNCTION("""COMPUTED_VALUE"""),45638.5630662152)</f>
        <v>45638.563066215203</v>
      </c>
      <c r="B23" s="2" t="str">
        <f ca="1">IFERROR(__xludf.DUMMYFUNCTION("""COMPUTED_VALUE"""),"李香苓")</f>
        <v>李香苓</v>
      </c>
      <c r="C23" s="49" t="str">
        <f ca="1">IFERROR(__xludf.DUMMYFUNCTION("""COMPUTED_VALUE"""),"儉")</f>
        <v>儉</v>
      </c>
      <c r="D23" s="49" t="str">
        <f ca="1">IFERROR(__xludf.DUMMYFUNCTION("""COMPUTED_VALUE"""),"美國")</f>
        <v>美國</v>
      </c>
      <c r="E23" s="49"/>
      <c r="F23" s="50"/>
      <c r="G23" s="51" t="s">
        <v>66</v>
      </c>
      <c r="H23" s="49"/>
      <c r="I23" s="49"/>
    </row>
    <row r="24" spans="1:10" ht="12.75">
      <c r="A24" s="41">
        <f ca="1">IFERROR(__xludf.DUMMYFUNCTION("""COMPUTED_VALUE"""),45638.6666217708)</f>
        <v>45638.666621770797</v>
      </c>
      <c r="B24" s="42" t="str">
        <f ca="1">IFERROR(__xludf.DUMMYFUNCTION("""COMPUTED_VALUE"""),"鄭寧")</f>
        <v>鄭寧</v>
      </c>
      <c r="C24" s="43" t="str">
        <f ca="1">IFERROR(__xludf.DUMMYFUNCTION("""COMPUTED_VALUE"""),"恭")</f>
        <v>恭</v>
      </c>
      <c r="D24" s="43" t="str">
        <f ca="1">IFERROR(__xludf.DUMMYFUNCTION("""COMPUTED_VALUE"""),"美國")</f>
        <v>美國</v>
      </c>
      <c r="E24" s="43">
        <f ca="1">IFERROR(__xludf.DUMMYFUNCTION("""COMPUTED_VALUE"""),1)</f>
        <v>1</v>
      </c>
      <c r="F24" s="44" t="str">
        <f ca="1">IFERROR(__xludf.DUMMYFUNCTION("""COMPUTED_VALUE"""),"謝謝籌劃")</f>
        <v>謝謝籌劃</v>
      </c>
      <c r="G24" s="45">
        <v>45976</v>
      </c>
      <c r="H24" s="45">
        <v>45976</v>
      </c>
      <c r="I24" s="43" t="s">
        <v>65</v>
      </c>
      <c r="J24" s="42" t="s">
        <v>74</v>
      </c>
    </row>
    <row r="25" spans="1:10" ht="25.5" hidden="1">
      <c r="A25" s="48">
        <f ca="1">IFERROR(__xludf.DUMMYFUNCTION("""COMPUTED_VALUE"""),45638.6772915856)</f>
        <v>45638.677291585598</v>
      </c>
      <c r="B25" s="2" t="str">
        <f ca="1">IFERROR(__xludf.DUMMYFUNCTION("""COMPUTED_VALUE"""),"畢德蘭")</f>
        <v>畢德蘭</v>
      </c>
      <c r="C25" s="49" t="str">
        <f ca="1">IFERROR(__xludf.DUMMYFUNCTION("""COMPUTED_VALUE"""),"信")</f>
        <v>信</v>
      </c>
      <c r="D25" s="49" t="str">
        <f ca="1">IFERROR(__xludf.DUMMYFUNCTION("""COMPUTED_VALUE"""),"美國")</f>
        <v>美國</v>
      </c>
      <c r="E25" s="49"/>
      <c r="F25" s="50" t="str">
        <f ca="1">IFERROR(__xludf.DUMMYFUNCTION("""COMPUTED_VALUE"""),"故宮如果可以帶家人我就參加。謝謝。")</f>
        <v>故宮如果可以帶家人我就參加。謝謝。</v>
      </c>
      <c r="G25" s="51" t="s">
        <v>66</v>
      </c>
      <c r="H25" s="49"/>
      <c r="I25" s="49"/>
    </row>
    <row r="26" spans="1:10" ht="12.75">
      <c r="A26" s="41">
        <f ca="1">IFERROR(__xludf.DUMMYFUNCTION("""COMPUTED_VALUE"""),45638.723038449)</f>
        <v>45638.723038449003</v>
      </c>
      <c r="B26" s="42" t="str">
        <f ca="1">IFERROR(__xludf.DUMMYFUNCTION("""COMPUTED_VALUE"""),"陳美珠")</f>
        <v>陳美珠</v>
      </c>
      <c r="C26" s="43" t="str">
        <f ca="1">IFERROR(__xludf.DUMMYFUNCTION("""COMPUTED_VALUE"""),"忠")</f>
        <v>忠</v>
      </c>
      <c r="D26" s="43" t="str">
        <f ca="1">IFERROR(__xludf.DUMMYFUNCTION("""COMPUTED_VALUE"""),"台灣")</f>
        <v>台灣</v>
      </c>
      <c r="E26" s="43">
        <f ca="1">IFERROR(__xludf.DUMMYFUNCTION("""COMPUTED_VALUE"""),1)</f>
        <v>1</v>
      </c>
      <c r="F26" s="44" t="str">
        <f ca="1">IFERROR(__xludf.DUMMYFUNCTION("""COMPUTED_VALUE"""),"參觀故宮百年大展 參加11/8梯次，謝謝籌備小組同學們，辛苦您們了，非常感謝!")</f>
        <v>參觀故宮百年大展 參加11/8梯次，謝謝籌備小組同學們，辛苦您們了，非常感謝!</v>
      </c>
      <c r="G26" s="45">
        <v>45976</v>
      </c>
      <c r="H26" s="45">
        <v>45976</v>
      </c>
      <c r="I26" s="43" t="s">
        <v>65</v>
      </c>
      <c r="J26" s="42" t="s">
        <v>74</v>
      </c>
    </row>
    <row r="27" spans="1:10" ht="12.75">
      <c r="A27" s="41">
        <f ca="1">IFERROR(__xludf.DUMMYFUNCTION("""COMPUTED_VALUE"""),45638.7390695949)</f>
        <v>45638.7390695949</v>
      </c>
      <c r="B27" s="42" t="str">
        <f ca="1">IFERROR(__xludf.DUMMYFUNCTION("""COMPUTED_VALUE"""),"李簡美")</f>
        <v>李簡美</v>
      </c>
      <c r="C27" s="43" t="str">
        <f ca="1">IFERROR(__xludf.DUMMYFUNCTION("""COMPUTED_VALUE"""),"御")</f>
        <v>御</v>
      </c>
      <c r="D27" s="43" t="str">
        <f ca="1">IFERROR(__xludf.DUMMYFUNCTION("""COMPUTED_VALUE"""),"美國")</f>
        <v>美國</v>
      </c>
      <c r="E27" s="43">
        <f ca="1">IFERROR(__xludf.DUMMYFUNCTION("""COMPUTED_VALUE"""),1)</f>
        <v>1</v>
      </c>
      <c r="F27" s="44" t="str">
        <f ca="1">IFERROR(__xludf.DUMMYFUNCTION("""COMPUTED_VALUE"""),"改為本人參加")</f>
        <v>改為本人參加</v>
      </c>
      <c r="G27" s="45">
        <v>45958</v>
      </c>
      <c r="H27" s="45">
        <v>45958</v>
      </c>
      <c r="I27" s="43" t="s">
        <v>65</v>
      </c>
      <c r="J27" s="42"/>
    </row>
    <row r="28" spans="1:10" ht="12.75" hidden="1">
      <c r="A28" s="48">
        <f ca="1">IFERROR(__xludf.DUMMYFUNCTION("""COMPUTED_VALUE"""),45638.740143993)</f>
        <v>45638.740143993004</v>
      </c>
      <c r="B28" s="2" t="str">
        <f ca="1">IFERROR(__xludf.DUMMYFUNCTION("""COMPUTED_VALUE"""),"王紀新")</f>
        <v>王紀新</v>
      </c>
      <c r="C28" s="49" t="str">
        <f ca="1">IFERROR(__xludf.DUMMYFUNCTION("""COMPUTED_VALUE"""),"和")</f>
        <v>和</v>
      </c>
      <c r="D28" s="49" t="str">
        <f ca="1">IFERROR(__xludf.DUMMYFUNCTION("""COMPUTED_VALUE"""),"美國")</f>
        <v>美國</v>
      </c>
      <c r="E28" s="49"/>
      <c r="F28" s="50"/>
      <c r="G28" s="51" t="s">
        <v>66</v>
      </c>
      <c r="H28" s="49"/>
      <c r="I28" s="49"/>
    </row>
    <row r="29" spans="1:10" ht="12.75">
      <c r="A29" s="41">
        <f ca="1">IFERROR(__xludf.DUMMYFUNCTION("""COMPUTED_VALUE"""),45638.7571654976)</f>
        <v>45638.757165497598</v>
      </c>
      <c r="B29" s="42" t="str">
        <f ca="1">IFERROR(__xludf.DUMMYFUNCTION("""COMPUTED_VALUE"""),"李菲菲")</f>
        <v>李菲菲</v>
      </c>
      <c r="C29" s="43" t="str">
        <f ca="1">IFERROR(__xludf.DUMMYFUNCTION("""COMPUTED_VALUE"""),"篤")</f>
        <v>篤</v>
      </c>
      <c r="D29" s="43" t="str">
        <f ca="1">IFERROR(__xludf.DUMMYFUNCTION("""COMPUTED_VALUE"""),"台灣")</f>
        <v>台灣</v>
      </c>
      <c r="E29" s="43">
        <f ca="1">IFERROR(__xludf.DUMMYFUNCTION("""COMPUTED_VALUE"""),1)</f>
        <v>1</v>
      </c>
      <c r="F29" s="44"/>
      <c r="G29" s="45">
        <v>45958</v>
      </c>
      <c r="H29" s="45">
        <v>45958</v>
      </c>
      <c r="I29" s="43" t="s">
        <v>65</v>
      </c>
      <c r="J29" s="42"/>
    </row>
    <row r="30" spans="1:10" ht="12.75">
      <c r="A30" s="41">
        <f ca="1">IFERROR(__xludf.DUMMYFUNCTION("""COMPUTED_VALUE"""),45639.0726659143)</f>
        <v>45639.072665914297</v>
      </c>
      <c r="B30" s="42" t="str">
        <f ca="1">IFERROR(__xludf.DUMMYFUNCTION("""COMPUTED_VALUE"""),"楊褚雲")</f>
        <v>楊褚雲</v>
      </c>
      <c r="C30" s="43" t="str">
        <f ca="1">IFERROR(__xludf.DUMMYFUNCTION("""COMPUTED_VALUE"""),"誠")</f>
        <v>誠</v>
      </c>
      <c r="D30" s="43" t="str">
        <f ca="1">IFERROR(__xludf.DUMMYFUNCTION("""COMPUTED_VALUE"""),"台灣")</f>
        <v>台灣</v>
      </c>
      <c r="E30" s="43">
        <f ca="1">IFERROR(__xludf.DUMMYFUNCTION("""COMPUTED_VALUE"""),1)</f>
        <v>1</v>
      </c>
      <c r="F30" s="44" t="str">
        <f ca="1">IFERROR(__xludf.DUMMYFUNCTION("""COMPUTED_VALUE"""),"希望第一梯次")</f>
        <v>希望第一梯次</v>
      </c>
      <c r="G30" s="45">
        <v>45958</v>
      </c>
      <c r="H30" s="45">
        <v>45958</v>
      </c>
      <c r="I30" s="43"/>
      <c r="J30" s="42"/>
    </row>
    <row r="31" spans="1:10" ht="12.75">
      <c r="A31" s="41">
        <f ca="1">IFERROR(__xludf.DUMMYFUNCTION("""COMPUTED_VALUE"""),45639.154269618)</f>
        <v>45639.154269617997</v>
      </c>
      <c r="B31" s="42" t="str">
        <f ca="1">IFERROR(__xludf.DUMMYFUNCTION("""COMPUTED_VALUE"""),"温慧清")</f>
        <v>温慧清</v>
      </c>
      <c r="C31" s="43" t="str">
        <f ca="1">IFERROR(__xludf.DUMMYFUNCTION("""COMPUTED_VALUE"""),"平")</f>
        <v>平</v>
      </c>
      <c r="D31" s="43" t="str">
        <f ca="1">IFERROR(__xludf.DUMMYFUNCTION("""COMPUTED_VALUE"""),"美國")</f>
        <v>美國</v>
      </c>
      <c r="E31" s="43">
        <f ca="1">IFERROR(__xludf.DUMMYFUNCTION("""COMPUTED_VALUE"""),1)</f>
        <v>1</v>
      </c>
      <c r="F31" s="44"/>
      <c r="G31" s="45">
        <v>45958</v>
      </c>
      <c r="H31" s="45">
        <v>45958</v>
      </c>
      <c r="I31" s="43" t="s">
        <v>65</v>
      </c>
      <c r="J31" s="42"/>
    </row>
    <row r="32" spans="1:10" ht="12.75" hidden="1">
      <c r="A32" s="48">
        <f ca="1">IFERROR(__xludf.DUMMYFUNCTION("""COMPUTED_VALUE"""),45639.1813804051)</f>
        <v>45639.181380405098</v>
      </c>
      <c r="B32" s="2" t="str">
        <f ca="1">IFERROR(__xludf.DUMMYFUNCTION("""COMPUTED_VALUE"""),"楊艷")</f>
        <v>楊艷</v>
      </c>
      <c r="C32" s="49" t="str">
        <f ca="1">IFERROR(__xludf.DUMMYFUNCTION("""COMPUTED_VALUE"""),"班")</f>
        <v>班</v>
      </c>
      <c r="D32" s="49" t="str">
        <f ca="1">IFERROR(__xludf.DUMMYFUNCTION("""COMPUTED_VALUE"""),"美國")</f>
        <v>美國</v>
      </c>
      <c r="E32" s="49"/>
      <c r="F32" s="50"/>
      <c r="G32" s="51" t="s">
        <v>66</v>
      </c>
      <c r="H32" s="49"/>
      <c r="I32" s="49"/>
    </row>
    <row r="33" spans="1:10" ht="12.75">
      <c r="A33" s="41">
        <f ca="1">IFERROR(__xludf.DUMMYFUNCTION("""COMPUTED_VALUE"""),45639.2787135879)</f>
        <v>45639.278713587897</v>
      </c>
      <c r="B33" s="42" t="str">
        <f ca="1">IFERROR(__xludf.DUMMYFUNCTION("""COMPUTED_VALUE"""),"簡秀齡")</f>
        <v>簡秀齡</v>
      </c>
      <c r="C33" s="43" t="str">
        <f ca="1">IFERROR(__xludf.DUMMYFUNCTION("""COMPUTED_VALUE"""),"公")</f>
        <v>公</v>
      </c>
      <c r="D33" s="43" t="str">
        <f ca="1">IFERROR(__xludf.DUMMYFUNCTION("""COMPUTED_VALUE"""),"美國")</f>
        <v>美國</v>
      </c>
      <c r="E33" s="43">
        <f ca="1">IFERROR(__xludf.DUMMYFUNCTION("""COMPUTED_VALUE"""),1)</f>
        <v>1</v>
      </c>
      <c r="F33" s="44"/>
      <c r="G33" s="45">
        <v>45958</v>
      </c>
      <c r="H33" s="45">
        <v>45958</v>
      </c>
      <c r="I33" s="43" t="s">
        <v>65</v>
      </c>
      <c r="J33" s="42"/>
    </row>
    <row r="34" spans="1:10" ht="12.75">
      <c r="A34" s="41">
        <f ca="1">IFERROR(__xludf.DUMMYFUNCTION("""COMPUTED_VALUE"""),45639.354734537)</f>
        <v>45639.354734537003</v>
      </c>
      <c r="B34" s="42" t="str">
        <f ca="1">IFERROR(__xludf.DUMMYFUNCTION("""COMPUTED_VALUE"""),"劉麗莉")</f>
        <v>劉麗莉</v>
      </c>
      <c r="C34" s="43" t="str">
        <f ca="1">IFERROR(__xludf.DUMMYFUNCTION("""COMPUTED_VALUE"""),"和")</f>
        <v>和</v>
      </c>
      <c r="D34" s="43" t="str">
        <f ca="1">IFERROR(__xludf.DUMMYFUNCTION("""COMPUTED_VALUE"""),"台灣")</f>
        <v>台灣</v>
      </c>
      <c r="E34" s="43"/>
      <c r="F34" s="44"/>
      <c r="G34" s="45">
        <v>45976</v>
      </c>
      <c r="H34" s="57" t="s">
        <v>66</v>
      </c>
      <c r="I34" s="43" t="s">
        <v>69</v>
      </c>
      <c r="J34" s="42" t="s">
        <v>75</v>
      </c>
    </row>
    <row r="35" spans="1:10" ht="12.75">
      <c r="A35" s="41">
        <f ca="1">IFERROR(__xludf.DUMMYFUNCTION("""COMPUTED_VALUE"""),45639.4799306134)</f>
        <v>45639.479930613401</v>
      </c>
      <c r="B35" s="42" t="str">
        <f ca="1">IFERROR(__xludf.DUMMYFUNCTION("""COMPUTED_VALUE"""),"黃長美")</f>
        <v>黃長美</v>
      </c>
      <c r="C35" s="43" t="str">
        <f ca="1">IFERROR(__xludf.DUMMYFUNCTION("""COMPUTED_VALUE"""),"公")</f>
        <v>公</v>
      </c>
      <c r="D35" s="43" t="str">
        <f ca="1">IFERROR(__xludf.DUMMYFUNCTION("""COMPUTED_VALUE"""),"台灣")</f>
        <v>台灣</v>
      </c>
      <c r="E35" s="43">
        <f ca="1">IFERROR(__xludf.DUMMYFUNCTION("""COMPUTED_VALUE"""),1)</f>
        <v>1</v>
      </c>
      <c r="F35" s="44"/>
      <c r="G35" s="45">
        <v>45958</v>
      </c>
      <c r="H35" s="43"/>
      <c r="I35" s="43"/>
      <c r="J35" s="42" t="s">
        <v>76</v>
      </c>
    </row>
    <row r="36" spans="1:10" ht="12.75" hidden="1">
      <c r="A36" s="48">
        <f ca="1">IFERROR(__xludf.DUMMYFUNCTION("""COMPUTED_VALUE"""),45639.4913285648)</f>
        <v>45639.4913285648</v>
      </c>
      <c r="B36" s="2" t="str">
        <f ca="1">IFERROR(__xludf.DUMMYFUNCTION("""COMPUTED_VALUE"""),"應小華")</f>
        <v>應小華</v>
      </c>
      <c r="C36" s="49" t="str">
        <f ca="1">IFERROR(__xludf.DUMMYFUNCTION("""COMPUTED_VALUE"""),"義")</f>
        <v>義</v>
      </c>
      <c r="D36" s="49" t="str">
        <f ca="1">IFERROR(__xludf.DUMMYFUNCTION("""COMPUTED_VALUE"""),"台灣")</f>
        <v>台灣</v>
      </c>
      <c r="E36" s="49"/>
      <c r="F36" s="50" t="str">
        <f ca="1">IFERROR(__xludf.DUMMYFUNCTION("""COMPUTED_VALUE"""),"已經報名內洞旅遊了")</f>
        <v>已經報名內洞旅遊了</v>
      </c>
      <c r="G36" s="51" t="s">
        <v>66</v>
      </c>
      <c r="H36" s="49"/>
      <c r="I36" s="49"/>
    </row>
    <row r="37" spans="1:10" ht="12.75" hidden="1">
      <c r="A37" s="48">
        <f ca="1">IFERROR(__xludf.DUMMYFUNCTION("""COMPUTED_VALUE"""),45639.5182443865)</f>
        <v>45639.518244386498</v>
      </c>
      <c r="B37" s="2" t="str">
        <f ca="1">IFERROR(__xludf.DUMMYFUNCTION("""COMPUTED_VALUE"""),"王中宇")</f>
        <v>王中宇</v>
      </c>
      <c r="C37" s="49" t="str">
        <f ca="1">IFERROR(__xludf.DUMMYFUNCTION("""COMPUTED_VALUE"""),"仁")</f>
        <v>仁</v>
      </c>
      <c r="D37" s="49" t="str">
        <f ca="1">IFERROR(__xludf.DUMMYFUNCTION("""COMPUTED_VALUE"""),"台灣")</f>
        <v>台灣</v>
      </c>
      <c r="E37" s="49"/>
      <c r="F37" s="50"/>
      <c r="G37" s="56"/>
      <c r="H37" s="49"/>
      <c r="I37" s="49"/>
    </row>
    <row r="38" spans="1:10" ht="12.75" hidden="1">
      <c r="A38" s="48">
        <f ca="1">IFERROR(__xludf.DUMMYFUNCTION("""COMPUTED_VALUE"""),45639.6244906713)</f>
        <v>45639.624490671296</v>
      </c>
      <c r="B38" s="2" t="str">
        <f ca="1">IFERROR(__xludf.DUMMYFUNCTION("""COMPUTED_VALUE"""),"楊達賢")</f>
        <v>楊達賢</v>
      </c>
      <c r="C38" s="49" t="str">
        <f ca="1">IFERROR(__xludf.DUMMYFUNCTION("""COMPUTED_VALUE"""),"和")</f>
        <v>和</v>
      </c>
      <c r="D38" s="49" t="str">
        <f ca="1">IFERROR(__xludf.DUMMYFUNCTION("""COMPUTED_VALUE"""),"美國")</f>
        <v>美國</v>
      </c>
      <c r="E38" s="49"/>
      <c r="F38" s="50"/>
      <c r="G38" s="56"/>
      <c r="H38" s="49"/>
      <c r="I38" s="49"/>
    </row>
    <row r="39" spans="1:10" ht="12.75" hidden="1">
      <c r="A39" s="48">
        <f ca="1">IFERROR(__xludf.DUMMYFUNCTION("""COMPUTED_VALUE"""),45639.6321193634)</f>
        <v>45639.632119363399</v>
      </c>
      <c r="B39" s="2" t="str">
        <f ca="1">IFERROR(__xludf.DUMMYFUNCTION("""COMPUTED_VALUE"""),"李淑貞")</f>
        <v>李淑貞</v>
      </c>
      <c r="C39" s="49" t="str">
        <f ca="1">IFERROR(__xludf.DUMMYFUNCTION("""COMPUTED_VALUE"""),"孝")</f>
        <v>孝</v>
      </c>
      <c r="D39" s="49" t="str">
        <f ca="1">IFERROR(__xludf.DUMMYFUNCTION("""COMPUTED_VALUE"""),"台灣")</f>
        <v>台灣</v>
      </c>
      <c r="E39" s="49"/>
      <c r="F39" s="50"/>
      <c r="G39" s="56"/>
      <c r="H39" s="49"/>
      <c r="I39" s="49"/>
    </row>
    <row r="40" spans="1:10" ht="12.75" hidden="1">
      <c r="A40" s="48">
        <f ca="1">IFERROR(__xludf.DUMMYFUNCTION("""COMPUTED_VALUE"""),45639.6425485069)</f>
        <v>45639.642548506898</v>
      </c>
      <c r="B40" s="2" t="str">
        <f ca="1">IFERROR(__xludf.DUMMYFUNCTION("""COMPUTED_VALUE"""),"陳雲紋")</f>
        <v>陳雲紋</v>
      </c>
      <c r="C40" s="49" t="str">
        <f ca="1">IFERROR(__xludf.DUMMYFUNCTION("""COMPUTED_VALUE"""),"孝")</f>
        <v>孝</v>
      </c>
      <c r="D40" s="49" t="str">
        <f ca="1">IFERROR(__xludf.DUMMYFUNCTION("""COMPUTED_VALUE"""),"台灣")</f>
        <v>台灣</v>
      </c>
      <c r="E40" s="49"/>
      <c r="F40" s="50"/>
      <c r="G40" s="56"/>
      <c r="H40" s="49"/>
      <c r="I40" s="49"/>
    </row>
    <row r="41" spans="1:10" ht="12.75">
      <c r="A41" s="41">
        <f ca="1">IFERROR(__xludf.DUMMYFUNCTION("""COMPUTED_VALUE"""),45639.6448640277)</f>
        <v>45639.644864027701</v>
      </c>
      <c r="B41" s="42" t="str">
        <f ca="1">IFERROR(__xludf.DUMMYFUNCTION("""COMPUTED_VALUE"""),"陳秋惠")</f>
        <v>陳秋惠</v>
      </c>
      <c r="C41" s="43" t="str">
        <f ca="1">IFERROR(__xludf.DUMMYFUNCTION("""COMPUTED_VALUE"""),"忠")</f>
        <v>忠</v>
      </c>
      <c r="D41" s="43" t="str">
        <f ca="1">IFERROR(__xludf.DUMMYFUNCTION("""COMPUTED_VALUE"""),"美國")</f>
        <v>美國</v>
      </c>
      <c r="E41" s="43">
        <f ca="1">IFERROR(__xludf.DUMMYFUNCTION("""COMPUTED_VALUE"""),1)</f>
        <v>1</v>
      </c>
      <c r="F41" s="44"/>
      <c r="G41" s="45">
        <v>45976</v>
      </c>
      <c r="H41" s="43"/>
      <c r="I41" s="43" t="s">
        <v>65</v>
      </c>
      <c r="J41" s="42"/>
    </row>
    <row r="42" spans="1:10" ht="12.75" hidden="1">
      <c r="A42" s="48">
        <f ca="1">IFERROR(__xludf.DUMMYFUNCTION("""COMPUTED_VALUE"""),45639.6845499074)</f>
        <v>45639.684549907397</v>
      </c>
      <c r="B42" s="2" t="str">
        <f ca="1">IFERROR(__xludf.DUMMYFUNCTION("""COMPUTED_VALUE"""),"劉啓惠")</f>
        <v>劉啓惠</v>
      </c>
      <c r="C42" s="49" t="str">
        <f ca="1">IFERROR(__xludf.DUMMYFUNCTION("""COMPUTED_VALUE"""),"孝")</f>
        <v>孝</v>
      </c>
      <c r="D42" s="49" t="str">
        <f ca="1">IFERROR(__xludf.DUMMYFUNCTION("""COMPUTED_VALUE"""),"台灣")</f>
        <v>台灣</v>
      </c>
      <c r="E42" s="49"/>
      <c r="F42" s="50" t="str">
        <f ca="1">IFERROR(__xludf.DUMMYFUNCTION("""COMPUTED_VALUE"""),"NA")</f>
        <v>NA</v>
      </c>
      <c r="G42" s="51" t="s">
        <v>66</v>
      </c>
      <c r="H42" s="49"/>
      <c r="I42" s="49"/>
    </row>
    <row r="43" spans="1:10" ht="12.75">
      <c r="A43" s="41">
        <f ca="1">IFERROR(__xludf.DUMMYFUNCTION("""COMPUTED_VALUE"""),45639.8014684722)</f>
        <v>45639.8014684722</v>
      </c>
      <c r="B43" s="42" t="str">
        <f ca="1">IFERROR(__xludf.DUMMYFUNCTION("""COMPUTED_VALUE"""),"周麗新")</f>
        <v>周麗新</v>
      </c>
      <c r="C43" s="43" t="str">
        <f ca="1">IFERROR(__xludf.DUMMYFUNCTION("""COMPUTED_VALUE"""),"公")</f>
        <v>公</v>
      </c>
      <c r="D43" s="43" t="str">
        <f ca="1">IFERROR(__xludf.DUMMYFUNCTION("""COMPUTED_VALUE"""),"台灣")</f>
        <v>台灣</v>
      </c>
      <c r="E43" s="43">
        <f ca="1">IFERROR(__xludf.DUMMYFUNCTION("""COMPUTED_VALUE"""),1)</f>
        <v>1</v>
      </c>
      <c r="F43" s="44" t="str">
        <f ca="1">IFERROR(__xludf.DUMMYFUNCTION("""COMPUTED_VALUE"""),"要參加第一次（10/28）的活動")</f>
        <v>要參加第一次（10/28）的活動</v>
      </c>
      <c r="G43" s="45">
        <v>45976</v>
      </c>
      <c r="H43" s="45">
        <v>45958</v>
      </c>
      <c r="I43" s="43" t="s">
        <v>65</v>
      </c>
      <c r="J43" s="42"/>
    </row>
    <row r="44" spans="1:10" ht="12.75">
      <c r="A44" s="41">
        <f ca="1">IFERROR(__xludf.DUMMYFUNCTION("""COMPUTED_VALUE"""),45639.9096164467)</f>
        <v>45639.909616446697</v>
      </c>
      <c r="B44" s="42" t="str">
        <f ca="1">IFERROR(__xludf.DUMMYFUNCTION("""COMPUTED_VALUE"""),"葉漢國")</f>
        <v>葉漢國</v>
      </c>
      <c r="C44" s="43" t="str">
        <f ca="1">IFERROR(__xludf.DUMMYFUNCTION("""COMPUTED_VALUE"""),"孝")</f>
        <v>孝</v>
      </c>
      <c r="D44" s="43" t="str">
        <f ca="1">IFERROR(__xludf.DUMMYFUNCTION("""COMPUTED_VALUE"""),"美國")</f>
        <v>美國</v>
      </c>
      <c r="E44" s="43">
        <f ca="1">IFERROR(__xludf.DUMMYFUNCTION("""COMPUTED_VALUE"""),1)</f>
        <v>1</v>
      </c>
      <c r="F44" s="44"/>
      <c r="G44" s="45">
        <v>45976</v>
      </c>
      <c r="H44" s="45">
        <v>45958</v>
      </c>
      <c r="I44" s="43"/>
      <c r="J44" s="42" t="s">
        <v>77</v>
      </c>
    </row>
    <row r="45" spans="1:10" ht="12.75">
      <c r="A45" s="41">
        <f ca="1">IFERROR(__xludf.DUMMYFUNCTION("""COMPUTED_VALUE"""),45640.0791875694)</f>
        <v>45640.079187569398</v>
      </c>
      <c r="B45" s="42" t="str">
        <f ca="1">IFERROR(__xludf.DUMMYFUNCTION("""COMPUTED_VALUE"""),"陳曉昭")</f>
        <v>陳曉昭</v>
      </c>
      <c r="C45" s="43" t="str">
        <f ca="1">IFERROR(__xludf.DUMMYFUNCTION("""COMPUTED_VALUE"""),"忠")</f>
        <v>忠</v>
      </c>
      <c r="D45" s="43" t="str">
        <f ca="1">IFERROR(__xludf.DUMMYFUNCTION("""COMPUTED_VALUE"""),"美國")</f>
        <v>美國</v>
      </c>
      <c r="E45" s="43">
        <f ca="1">IFERROR(__xludf.DUMMYFUNCTION("""COMPUTED_VALUE"""),1)</f>
        <v>1</v>
      </c>
      <c r="F45" s="44" t="str">
        <f ca="1">IFERROR(__xludf.DUMMYFUNCTION("""COMPUTED_VALUE"""),"參加11/8 故宮菁華導覽  謝謝")</f>
        <v>參加11/8 故宮菁華導覽  謝謝</v>
      </c>
      <c r="G45" s="45">
        <v>45976</v>
      </c>
      <c r="H45" s="45">
        <v>45976</v>
      </c>
      <c r="I45" s="43" t="s">
        <v>65</v>
      </c>
      <c r="J45" s="42"/>
    </row>
    <row r="46" spans="1:10" ht="12.75">
      <c r="A46" s="41">
        <f ca="1">IFERROR(__xludf.DUMMYFUNCTION("""COMPUTED_VALUE"""),45640.3253295717)</f>
        <v>45640.3253295717</v>
      </c>
      <c r="B46" s="42" t="str">
        <f ca="1">IFERROR(__xludf.DUMMYFUNCTION("""COMPUTED_VALUE"""),"楊振凰")</f>
        <v>楊振凰</v>
      </c>
      <c r="C46" s="43" t="str">
        <f ca="1">IFERROR(__xludf.DUMMYFUNCTION("""COMPUTED_VALUE"""),"信")</f>
        <v>信</v>
      </c>
      <c r="D46" s="43" t="str">
        <f ca="1">IFERROR(__xludf.DUMMYFUNCTION("""COMPUTED_VALUE"""),"台灣")</f>
        <v>台灣</v>
      </c>
      <c r="E46" s="43">
        <f ca="1">IFERROR(__xludf.DUMMYFUNCTION("""COMPUTED_VALUE"""),1)</f>
        <v>1</v>
      </c>
      <c r="F46" s="44"/>
      <c r="G46" s="45">
        <v>45976</v>
      </c>
      <c r="H46" s="45">
        <v>45958</v>
      </c>
      <c r="I46" s="43" t="s">
        <v>78</v>
      </c>
      <c r="J46" s="42"/>
    </row>
    <row r="47" spans="1:10" ht="12.75">
      <c r="A47" s="41">
        <f ca="1">IFERROR(__xludf.DUMMYFUNCTION("""COMPUTED_VALUE"""),45640.3907966088)</f>
        <v>45640.390796608801</v>
      </c>
      <c r="B47" s="42" t="str">
        <f ca="1">IFERROR(__xludf.DUMMYFUNCTION("""COMPUTED_VALUE"""),"陳似蓉")</f>
        <v>陳似蓉</v>
      </c>
      <c r="C47" s="43" t="str">
        <f ca="1">IFERROR(__xludf.DUMMYFUNCTION("""COMPUTED_VALUE"""),"儉")</f>
        <v>儉</v>
      </c>
      <c r="D47" s="43" t="str">
        <f ca="1">IFERROR(__xludf.DUMMYFUNCTION("""COMPUTED_VALUE"""),"美國")</f>
        <v>美國</v>
      </c>
      <c r="E47" s="43">
        <f ca="1">IFERROR(__xludf.DUMMYFUNCTION("""COMPUTED_VALUE"""),1)</f>
        <v>1</v>
      </c>
      <c r="F47" s="44"/>
      <c r="G47" s="45">
        <v>45976</v>
      </c>
      <c r="H47" s="45">
        <v>45958</v>
      </c>
      <c r="I47" s="43" t="s">
        <v>65</v>
      </c>
      <c r="J47" s="42" t="s">
        <v>79</v>
      </c>
    </row>
    <row r="48" spans="1:10" ht="12.75">
      <c r="A48" s="41">
        <f ca="1">IFERROR(__xludf.DUMMYFUNCTION("""COMPUTED_VALUE"""),45640.4303804629)</f>
        <v>45640.430380462902</v>
      </c>
      <c r="B48" s="42" t="str">
        <f ca="1">IFERROR(__xludf.DUMMYFUNCTION("""COMPUTED_VALUE"""),"劉瀞翔")</f>
        <v>劉瀞翔</v>
      </c>
      <c r="C48" s="43" t="str">
        <f ca="1">IFERROR(__xludf.DUMMYFUNCTION("""COMPUTED_VALUE"""),"信")</f>
        <v>信</v>
      </c>
      <c r="D48" s="43" t="str">
        <f ca="1">IFERROR(__xludf.DUMMYFUNCTION("""COMPUTED_VALUE"""),"台灣")</f>
        <v>台灣</v>
      </c>
      <c r="E48" s="43">
        <f ca="1">IFERROR(__xludf.DUMMYFUNCTION("""COMPUTED_VALUE"""),1)</f>
        <v>1</v>
      </c>
      <c r="F48" s="44" t="str">
        <f ca="1">IFERROR(__xludf.DUMMYFUNCTION("""COMPUTED_VALUE"""),"希望安排11/8參觀")</f>
        <v>希望安排11/8參觀</v>
      </c>
      <c r="G48" s="45">
        <v>45976</v>
      </c>
      <c r="H48" s="43"/>
      <c r="I48" s="43"/>
      <c r="J48" s="42"/>
    </row>
    <row r="49" spans="1:10" ht="12.75">
      <c r="A49" s="41">
        <f ca="1">IFERROR(__xludf.DUMMYFUNCTION("""COMPUTED_VALUE"""),45640.5293651504)</f>
        <v>45640.529365150403</v>
      </c>
      <c r="B49" s="42" t="str">
        <f ca="1">IFERROR(__xludf.DUMMYFUNCTION("""COMPUTED_VALUE"""),"黃芳玫")</f>
        <v>黃芳玫</v>
      </c>
      <c r="C49" s="43" t="str">
        <f ca="1">IFERROR(__xludf.DUMMYFUNCTION("""COMPUTED_VALUE"""),"毅")</f>
        <v>毅</v>
      </c>
      <c r="D49" s="43" t="str">
        <f ca="1">IFERROR(__xludf.DUMMYFUNCTION("""COMPUTED_VALUE"""),"台灣")</f>
        <v>台灣</v>
      </c>
      <c r="E49" s="43">
        <f ca="1">IFERROR(__xludf.DUMMYFUNCTION("""COMPUTED_VALUE"""),1)</f>
        <v>1</v>
      </c>
      <c r="F49" s="44"/>
      <c r="G49" s="45">
        <v>45976</v>
      </c>
      <c r="H49" s="45">
        <v>45976</v>
      </c>
      <c r="I49" s="43" t="s">
        <v>65</v>
      </c>
      <c r="J49" s="42"/>
    </row>
    <row r="50" spans="1:10" ht="12.75" hidden="1">
      <c r="A50" s="48">
        <f ca="1">IFERROR(__xludf.DUMMYFUNCTION("""COMPUTED_VALUE"""),45640.6850034259)</f>
        <v>45640.685003425897</v>
      </c>
      <c r="B50" s="2" t="str">
        <f ca="1">IFERROR(__xludf.DUMMYFUNCTION("""COMPUTED_VALUE"""),"韓秋玲")</f>
        <v>韓秋玲</v>
      </c>
      <c r="C50" s="49" t="str">
        <f ca="1">IFERROR(__xludf.DUMMYFUNCTION("""COMPUTED_VALUE"""),"平")</f>
        <v>平</v>
      </c>
      <c r="D50" s="49" t="str">
        <f ca="1">IFERROR(__xludf.DUMMYFUNCTION("""COMPUTED_VALUE"""),"美國")</f>
        <v>美國</v>
      </c>
      <c r="E50" s="49"/>
      <c r="F50" s="50"/>
      <c r="G50" s="49"/>
      <c r="H50" s="49"/>
      <c r="I50" s="49"/>
    </row>
    <row r="51" spans="1:10" ht="12.75" hidden="1">
      <c r="A51" s="48">
        <f ca="1">IFERROR(__xludf.DUMMYFUNCTION("""COMPUTED_VALUE"""),45641.01333728)</f>
        <v>45641.013337279997</v>
      </c>
      <c r="B51" s="2" t="str">
        <f ca="1">IFERROR(__xludf.DUMMYFUNCTION("""COMPUTED_VALUE"""),"謝金森")</f>
        <v>謝金森</v>
      </c>
      <c r="C51" s="49" t="str">
        <f ca="1">IFERROR(__xludf.DUMMYFUNCTION("""COMPUTED_VALUE"""),"忠")</f>
        <v>忠</v>
      </c>
      <c r="D51" s="49" t="str">
        <f ca="1">IFERROR(__xludf.DUMMYFUNCTION("""COMPUTED_VALUE"""),"台灣")</f>
        <v>台灣</v>
      </c>
      <c r="E51" s="49"/>
      <c r="F51" s="50"/>
      <c r="G51" s="49"/>
      <c r="H51" s="49"/>
      <c r="I51" s="49"/>
    </row>
    <row r="52" spans="1:10" ht="12.75" hidden="1">
      <c r="A52" s="48">
        <f ca="1">IFERROR(__xludf.DUMMYFUNCTION("""COMPUTED_VALUE"""),45641.2991402314)</f>
        <v>45641.2991402314</v>
      </c>
      <c r="B52" s="2" t="str">
        <f ca="1">IFERROR(__xludf.DUMMYFUNCTION("""COMPUTED_VALUE"""),"曾淑珍")</f>
        <v>曾淑珍</v>
      </c>
      <c r="C52" s="49" t="str">
        <f ca="1">IFERROR(__xludf.DUMMYFUNCTION("""COMPUTED_VALUE"""),"孝")</f>
        <v>孝</v>
      </c>
      <c r="D52" s="49" t="str">
        <f ca="1">IFERROR(__xludf.DUMMYFUNCTION("""COMPUTED_VALUE"""),"台灣")</f>
        <v>台灣</v>
      </c>
      <c r="E52" s="49"/>
      <c r="F52" s="50"/>
      <c r="G52" s="49"/>
      <c r="H52" s="49"/>
      <c r="I52" s="49"/>
    </row>
    <row r="53" spans="1:10" ht="12.75">
      <c r="A53" s="41">
        <f ca="1">IFERROR(__xludf.DUMMYFUNCTION("""COMPUTED_VALUE"""),45641.6752677546)</f>
        <v>45641.675267754603</v>
      </c>
      <c r="B53" s="42" t="str">
        <f ca="1">IFERROR(__xludf.DUMMYFUNCTION("""COMPUTED_VALUE"""),"吳雪滿")</f>
        <v>吳雪滿</v>
      </c>
      <c r="C53" s="43" t="str">
        <f ca="1">IFERROR(__xludf.DUMMYFUNCTION("""COMPUTED_VALUE"""),"義")</f>
        <v>義</v>
      </c>
      <c r="D53" s="43" t="str">
        <f ca="1">IFERROR(__xludf.DUMMYFUNCTION("""COMPUTED_VALUE"""),"台灣")</f>
        <v>台灣</v>
      </c>
      <c r="E53" s="43">
        <f ca="1">IFERROR(__xludf.DUMMYFUNCTION("""COMPUTED_VALUE"""),1)</f>
        <v>1</v>
      </c>
      <c r="F53" s="44"/>
      <c r="G53" s="45">
        <v>45976</v>
      </c>
      <c r="H53" s="45">
        <v>45958</v>
      </c>
      <c r="I53" s="43" t="s">
        <v>69</v>
      </c>
      <c r="J53" s="42"/>
    </row>
    <row r="54" spans="1:10" ht="12.75">
      <c r="A54" s="41">
        <f ca="1">IFERROR(__xludf.DUMMYFUNCTION("""COMPUTED_VALUE"""),45641.9532190625)</f>
        <v>45641.953219062503</v>
      </c>
      <c r="B54" s="42" t="str">
        <f ca="1">IFERROR(__xludf.DUMMYFUNCTION("""COMPUTED_VALUE"""),"鄭名津")</f>
        <v>鄭名津</v>
      </c>
      <c r="C54" s="43" t="str">
        <f ca="1">IFERROR(__xludf.DUMMYFUNCTION("""COMPUTED_VALUE"""),"公")</f>
        <v>公</v>
      </c>
      <c r="D54" s="43" t="str">
        <f ca="1">IFERROR(__xludf.DUMMYFUNCTION("""COMPUTED_VALUE"""),"台灣")</f>
        <v>台灣</v>
      </c>
      <c r="E54" s="43">
        <f ca="1">IFERROR(__xludf.DUMMYFUNCTION("""COMPUTED_VALUE"""),1)</f>
        <v>1</v>
      </c>
      <c r="F54" s="44"/>
      <c r="G54" s="45">
        <v>45976</v>
      </c>
      <c r="H54" s="45">
        <v>45976</v>
      </c>
      <c r="I54" s="43" t="s">
        <v>65</v>
      </c>
      <c r="J54" s="42"/>
    </row>
    <row r="55" spans="1:10" ht="12.75">
      <c r="A55" s="41">
        <f ca="1">IFERROR(__xludf.DUMMYFUNCTION("""COMPUTED_VALUE"""),45641.9766256828)</f>
        <v>45641.976625682801</v>
      </c>
      <c r="B55" s="42" t="str">
        <f ca="1">IFERROR(__xludf.DUMMYFUNCTION("""COMPUTED_VALUE"""),"高麗美")</f>
        <v>高麗美</v>
      </c>
      <c r="C55" s="43" t="str">
        <f ca="1">IFERROR(__xludf.DUMMYFUNCTION("""COMPUTED_VALUE"""),"良")</f>
        <v>良</v>
      </c>
      <c r="D55" s="43" t="str">
        <f ca="1">IFERROR(__xludf.DUMMYFUNCTION("""COMPUTED_VALUE"""),"台灣")</f>
        <v>台灣</v>
      </c>
      <c r="E55" s="43">
        <f ca="1">IFERROR(__xludf.DUMMYFUNCTION("""COMPUTED_VALUE"""),1)</f>
        <v>1</v>
      </c>
      <c r="F55" s="44" t="str">
        <f ca="1">IFERROR(__xludf.DUMMYFUNCTION("""COMPUTED_VALUE"""),"第一優先 : 10/28 ; 第二優先 : 11/15")</f>
        <v>第一優先 : 10/28 ; 第二優先 : 11/15</v>
      </c>
      <c r="G55" s="45">
        <v>45976</v>
      </c>
      <c r="H55" s="45">
        <v>45958</v>
      </c>
      <c r="I55" s="43"/>
      <c r="J55" s="42" t="s">
        <v>80</v>
      </c>
    </row>
    <row r="56" spans="1:10" ht="12.75">
      <c r="A56" s="41">
        <f ca="1">IFERROR(__xludf.DUMMYFUNCTION("""COMPUTED_VALUE"""),45641.9767771759)</f>
        <v>45641.9767771759</v>
      </c>
      <c r="B56" s="42" t="str">
        <f ca="1">IFERROR(__xludf.DUMMYFUNCTION("""COMPUTED_VALUE"""),"郭燕婉")</f>
        <v>郭燕婉</v>
      </c>
      <c r="C56" s="43" t="str">
        <f ca="1">IFERROR(__xludf.DUMMYFUNCTION("""COMPUTED_VALUE"""),"信")</f>
        <v>信</v>
      </c>
      <c r="D56" s="43" t="str">
        <f ca="1">IFERROR(__xludf.DUMMYFUNCTION("""COMPUTED_VALUE"""),"台灣")</f>
        <v>台灣</v>
      </c>
      <c r="E56" s="43">
        <f ca="1">IFERROR(__xludf.DUMMYFUNCTION("""COMPUTED_VALUE"""),1)</f>
        <v>1</v>
      </c>
      <c r="F56" s="44" t="str">
        <f ca="1">IFERROR(__xludf.DUMMYFUNCTION("""COMPUTED_VALUE"""),"改參加第一梯次，素食")</f>
        <v>改參加第一梯次，素食</v>
      </c>
      <c r="G56" s="45">
        <v>45976</v>
      </c>
      <c r="H56" s="45">
        <v>45958</v>
      </c>
      <c r="I56" s="43" t="s">
        <v>78</v>
      </c>
      <c r="J56" s="42"/>
    </row>
    <row r="57" spans="1:10" ht="12.75">
      <c r="A57" s="41">
        <f ca="1">IFERROR(__xludf.DUMMYFUNCTION("""COMPUTED_VALUE"""),45642.0323930555)</f>
        <v>45642.032393055502</v>
      </c>
      <c r="B57" s="42" t="str">
        <f ca="1">IFERROR(__xludf.DUMMYFUNCTION("""COMPUTED_VALUE"""),"陳正芬")</f>
        <v>陳正芬</v>
      </c>
      <c r="C57" s="43" t="str">
        <f ca="1">IFERROR(__xludf.DUMMYFUNCTION("""COMPUTED_VALUE"""),"義")</f>
        <v>義</v>
      </c>
      <c r="D57" s="43" t="str">
        <f ca="1">IFERROR(__xludf.DUMMYFUNCTION("""COMPUTED_VALUE"""),"美國")</f>
        <v>美國</v>
      </c>
      <c r="E57" s="43">
        <f ca="1">IFERROR(__xludf.DUMMYFUNCTION("""COMPUTED_VALUE"""),1)</f>
        <v>1</v>
      </c>
      <c r="F57" s="44"/>
      <c r="G57" s="45">
        <v>45976</v>
      </c>
      <c r="H57" s="43"/>
      <c r="I57" s="43"/>
      <c r="J57" s="42"/>
    </row>
    <row r="58" spans="1:10" ht="51" hidden="1">
      <c r="A58" s="48">
        <f ca="1">IFERROR(__xludf.DUMMYFUNCTION("""COMPUTED_VALUE"""),45642.4460935879)</f>
        <v>45642.446093587903</v>
      </c>
      <c r="B58" s="2" t="str">
        <f ca="1">IFERROR(__xludf.DUMMYFUNCTION("""COMPUTED_VALUE"""),"沈維娟")</f>
        <v>沈維娟</v>
      </c>
      <c r="C58" s="49" t="str">
        <f ca="1">IFERROR(__xludf.DUMMYFUNCTION("""COMPUTED_VALUE"""),"忠")</f>
        <v>忠</v>
      </c>
      <c r="D58" s="49" t="str">
        <f ca="1">IFERROR(__xludf.DUMMYFUNCTION("""COMPUTED_VALUE"""),"台灣")</f>
        <v>台灣</v>
      </c>
      <c r="E58" s="49"/>
      <c r="F58" s="50" t="str">
        <f ca="1">IFERROR(__xludf.DUMMYFUNCTION("""COMPUTED_VALUE"""),"原報名之「北海岸朱銘美術館」一日遊因故取消，謝謝！造成不便，敬請見諒。")</f>
        <v>原報名之「北海岸朱銘美術館」一日遊因故取消，謝謝！造成不便，敬請見諒。</v>
      </c>
      <c r="G58" s="49"/>
      <c r="H58" s="49"/>
      <c r="I58" s="49"/>
    </row>
    <row r="59" spans="1:10" ht="12.75" hidden="1">
      <c r="A59" s="48">
        <f ca="1">IFERROR(__xludf.DUMMYFUNCTION("""COMPUTED_VALUE"""),45642.5352360995)</f>
        <v>45642.535236099502</v>
      </c>
      <c r="B59" s="2" t="str">
        <f ca="1">IFERROR(__xludf.DUMMYFUNCTION("""COMPUTED_VALUE"""),"張惠梅")</f>
        <v>張惠梅</v>
      </c>
      <c r="C59" s="49" t="str">
        <f ca="1">IFERROR(__xludf.DUMMYFUNCTION("""COMPUTED_VALUE"""),"平")</f>
        <v>平</v>
      </c>
      <c r="D59" s="49" t="str">
        <f ca="1">IFERROR(__xludf.DUMMYFUNCTION("""COMPUTED_VALUE"""),"美國")</f>
        <v>美國</v>
      </c>
      <c r="E59" s="49"/>
      <c r="F59" s="50"/>
      <c r="G59" s="49"/>
      <c r="H59" s="49"/>
      <c r="I59" s="49"/>
    </row>
    <row r="60" spans="1:10" ht="12.75">
      <c r="A60" s="41">
        <f ca="1">IFERROR(__xludf.DUMMYFUNCTION("""COMPUTED_VALUE"""),45642.5670487731)</f>
        <v>45642.567048773097</v>
      </c>
      <c r="B60" s="42" t="str">
        <f ca="1">IFERROR(__xludf.DUMMYFUNCTION("""COMPUTED_VALUE"""),"張介文")</f>
        <v>張介文</v>
      </c>
      <c r="C60" s="43" t="str">
        <f ca="1">IFERROR(__xludf.DUMMYFUNCTION("""COMPUTED_VALUE"""),"孝")</f>
        <v>孝</v>
      </c>
      <c r="D60" s="43" t="str">
        <f ca="1">IFERROR(__xludf.DUMMYFUNCTION("""COMPUTED_VALUE"""),"台灣")</f>
        <v>台灣</v>
      </c>
      <c r="E60" s="43">
        <f ca="1">IFERROR(__xludf.DUMMYFUNCTION("""COMPUTED_VALUE"""),1)</f>
        <v>1</v>
      </c>
      <c r="F60" s="44"/>
      <c r="G60" s="45">
        <v>45976</v>
      </c>
      <c r="H60" s="43"/>
      <c r="I60" s="43"/>
      <c r="J60" s="42"/>
    </row>
    <row r="61" spans="1:10" ht="12.75" hidden="1">
      <c r="A61" s="48">
        <f ca="1">IFERROR(__xludf.DUMMYFUNCTION("""COMPUTED_VALUE"""),45642.5681438541)</f>
        <v>45642.5681438541</v>
      </c>
      <c r="B61" s="2" t="str">
        <f ca="1">IFERROR(__xludf.DUMMYFUNCTION("""COMPUTED_VALUE"""),"吳麗瓊")</f>
        <v>吳麗瓊</v>
      </c>
      <c r="C61" s="49" t="str">
        <f ca="1">IFERROR(__xludf.DUMMYFUNCTION("""COMPUTED_VALUE"""),"孝")</f>
        <v>孝</v>
      </c>
      <c r="D61" s="49" t="str">
        <f ca="1">IFERROR(__xludf.DUMMYFUNCTION("""COMPUTED_VALUE"""),"美國")</f>
        <v>美國</v>
      </c>
      <c r="E61" s="49"/>
      <c r="F61" s="50"/>
      <c r="G61" s="49"/>
      <c r="H61" s="49"/>
      <c r="I61" s="49"/>
    </row>
    <row r="62" spans="1:10" ht="12.75">
      <c r="A62" s="41">
        <f ca="1">IFERROR(__xludf.DUMMYFUNCTION("""COMPUTED_VALUE"""),45642.5694675231)</f>
        <v>45642.569467523099</v>
      </c>
      <c r="B62" s="42" t="str">
        <f ca="1">IFERROR(__xludf.DUMMYFUNCTION("""COMPUTED_VALUE"""),"林玲真")</f>
        <v>林玲真</v>
      </c>
      <c r="C62" s="43" t="str">
        <f ca="1">IFERROR(__xludf.DUMMYFUNCTION("""COMPUTED_VALUE"""),"信")</f>
        <v>信</v>
      </c>
      <c r="D62" s="43" t="str">
        <f ca="1">IFERROR(__xludf.DUMMYFUNCTION("""COMPUTED_VALUE"""),"台灣")</f>
        <v>台灣</v>
      </c>
      <c r="E62" s="43">
        <f ca="1">IFERROR(__xludf.DUMMYFUNCTION("""COMPUTED_VALUE"""),1)</f>
        <v>1</v>
      </c>
      <c r="F62" s="44"/>
      <c r="G62" s="45">
        <v>45976</v>
      </c>
      <c r="H62" s="45">
        <v>45976</v>
      </c>
      <c r="I62" s="43" t="s">
        <v>69</v>
      </c>
      <c r="J62" s="42"/>
    </row>
    <row r="63" spans="1:10" ht="12.75" hidden="1">
      <c r="A63" s="48">
        <f ca="1">IFERROR(__xludf.DUMMYFUNCTION("""COMPUTED_VALUE"""),45642.6224415046)</f>
        <v>45642.622441504602</v>
      </c>
      <c r="B63" s="2" t="str">
        <f ca="1">IFERROR(__xludf.DUMMYFUNCTION("""COMPUTED_VALUE"""),"莊翠雲")</f>
        <v>莊翠雲</v>
      </c>
      <c r="C63" s="49" t="str">
        <f ca="1">IFERROR(__xludf.DUMMYFUNCTION("""COMPUTED_VALUE"""),"孝")</f>
        <v>孝</v>
      </c>
      <c r="D63" s="49" t="str">
        <f ca="1">IFERROR(__xludf.DUMMYFUNCTION("""COMPUTED_VALUE"""),"台灣")</f>
        <v>台灣</v>
      </c>
      <c r="E63" s="49"/>
      <c r="F63" s="50"/>
      <c r="G63" s="49"/>
      <c r="H63" s="49"/>
      <c r="I63" s="49"/>
    </row>
    <row r="64" spans="1:10" ht="12.75" hidden="1">
      <c r="A64" s="48">
        <f ca="1">IFERROR(__xludf.DUMMYFUNCTION("""COMPUTED_VALUE"""),45642.7345131597)</f>
        <v>45642.734513159703</v>
      </c>
      <c r="B64" s="2" t="str">
        <f ca="1">IFERROR(__xludf.DUMMYFUNCTION("""COMPUTED_VALUE"""),"林玲洋")</f>
        <v>林玲洋</v>
      </c>
      <c r="C64" s="49" t="str">
        <f ca="1">IFERROR(__xludf.DUMMYFUNCTION("""COMPUTED_VALUE"""),"孝")</f>
        <v>孝</v>
      </c>
      <c r="D64" s="49" t="str">
        <f ca="1">IFERROR(__xludf.DUMMYFUNCTION("""COMPUTED_VALUE"""),"台灣")</f>
        <v>台灣</v>
      </c>
      <c r="E64" s="49"/>
      <c r="F64" s="50"/>
      <c r="G64" s="49"/>
      <c r="H64" s="49"/>
      <c r="I64" s="49"/>
    </row>
    <row r="65" spans="1:10" ht="12.75" hidden="1">
      <c r="A65" s="48">
        <f ca="1">IFERROR(__xludf.DUMMYFUNCTION("""COMPUTED_VALUE"""),45642.794459699)</f>
        <v>45642.794459698998</v>
      </c>
      <c r="B65" s="2" t="str">
        <f ca="1">IFERROR(__xludf.DUMMYFUNCTION("""COMPUTED_VALUE"""),"金菁雯")</f>
        <v>金菁雯</v>
      </c>
      <c r="C65" s="49" t="str">
        <f ca="1">IFERROR(__xludf.DUMMYFUNCTION("""COMPUTED_VALUE"""),"孝")</f>
        <v>孝</v>
      </c>
      <c r="D65" s="49" t="str">
        <f ca="1">IFERROR(__xludf.DUMMYFUNCTION("""COMPUTED_VALUE"""),"台灣")</f>
        <v>台灣</v>
      </c>
      <c r="E65" s="49"/>
      <c r="F65" s="50"/>
      <c r="G65" s="49"/>
      <c r="H65" s="49"/>
      <c r="I65" s="49"/>
    </row>
    <row r="66" spans="1:10" ht="12.75">
      <c r="A66" s="41">
        <f ca="1">IFERROR(__xludf.DUMMYFUNCTION("""COMPUTED_VALUE"""),45643.2674039351)</f>
        <v>45643.267403935097</v>
      </c>
      <c r="B66" s="42" t="str">
        <f ca="1">IFERROR(__xludf.DUMMYFUNCTION("""COMPUTED_VALUE"""),"龍立華")</f>
        <v>龍立華</v>
      </c>
      <c r="C66" s="43" t="str">
        <f ca="1">IFERROR(__xludf.DUMMYFUNCTION("""COMPUTED_VALUE"""),"書")</f>
        <v>書</v>
      </c>
      <c r="D66" s="43" t="str">
        <f ca="1">IFERROR(__xludf.DUMMYFUNCTION("""COMPUTED_VALUE"""),"美國")</f>
        <v>美國</v>
      </c>
      <c r="E66" s="43">
        <f ca="1">IFERROR(__xludf.DUMMYFUNCTION("""COMPUTED_VALUE"""),1)</f>
        <v>1</v>
      </c>
      <c r="F66" s="44"/>
      <c r="G66" s="45">
        <v>45976</v>
      </c>
      <c r="H66" s="45">
        <v>45958</v>
      </c>
      <c r="I66" s="43" t="s">
        <v>65</v>
      </c>
      <c r="J66" s="58" t="s">
        <v>81</v>
      </c>
    </row>
    <row r="67" spans="1:10" ht="12.75" hidden="1">
      <c r="A67" s="48">
        <f ca="1">IFERROR(__xludf.DUMMYFUNCTION("""COMPUTED_VALUE"""),45643.4501224884)</f>
        <v>45643.450122488401</v>
      </c>
      <c r="B67" s="2" t="str">
        <f ca="1">IFERROR(__xludf.DUMMYFUNCTION("""COMPUTED_VALUE"""),"吳愛玉")</f>
        <v>吳愛玉</v>
      </c>
      <c r="C67" s="49" t="str">
        <f ca="1">IFERROR(__xludf.DUMMYFUNCTION("""COMPUTED_VALUE"""),"毅")</f>
        <v>毅</v>
      </c>
      <c r="D67" s="49" t="str">
        <f ca="1">IFERROR(__xludf.DUMMYFUNCTION("""COMPUTED_VALUE"""),"美國")</f>
        <v>美國</v>
      </c>
      <c r="E67" s="49"/>
      <c r="F67" s="50"/>
      <c r="G67" s="49"/>
      <c r="H67" s="49"/>
      <c r="I67" s="49"/>
    </row>
    <row r="68" spans="1:10" ht="12.75">
      <c r="A68" s="41">
        <f ca="1">IFERROR(__xludf.DUMMYFUNCTION("""COMPUTED_VALUE"""),45643.5006346527)</f>
        <v>45643.500634652701</v>
      </c>
      <c r="B68" s="42" t="str">
        <f ca="1">IFERROR(__xludf.DUMMYFUNCTION("""COMPUTED_VALUE"""),"陳宜文")</f>
        <v>陳宜文</v>
      </c>
      <c r="C68" s="43" t="str">
        <f ca="1">IFERROR(__xludf.DUMMYFUNCTION("""COMPUTED_VALUE"""),"儉")</f>
        <v>儉</v>
      </c>
      <c r="D68" s="43" t="str">
        <f ca="1">IFERROR(__xludf.DUMMYFUNCTION("""COMPUTED_VALUE"""),"美國")</f>
        <v>美國</v>
      </c>
      <c r="E68" s="43">
        <f ca="1">IFERROR(__xludf.DUMMYFUNCTION("""COMPUTED_VALUE"""),1)</f>
        <v>1</v>
      </c>
      <c r="F68" s="44" t="str">
        <f ca="1">IFERROR(__xludf.DUMMYFUNCTION("""COMPUTED_VALUE"""),"由於要在11月中返回美國處理要務，我只能參加10/28的故宮導覽，多謝。")</f>
        <v>由於要在11月中返回美國處理要務，我只能參加10/28的故宮導覽，多謝。</v>
      </c>
      <c r="G68" s="45">
        <v>45976</v>
      </c>
      <c r="H68" s="45">
        <v>45958</v>
      </c>
      <c r="I68" s="43" t="s">
        <v>65</v>
      </c>
      <c r="J68" s="42"/>
    </row>
    <row r="69" spans="1:10" ht="12.75">
      <c r="A69" s="41">
        <f ca="1">IFERROR(__xludf.DUMMYFUNCTION("""COMPUTED_VALUE"""),45643.970353125)</f>
        <v>45643.970353124998</v>
      </c>
      <c r="B69" s="42" t="str">
        <f ca="1">IFERROR(__xludf.DUMMYFUNCTION("""COMPUTED_VALUE"""),"周晶如")</f>
        <v>周晶如</v>
      </c>
      <c r="C69" s="43" t="str">
        <f ca="1">IFERROR(__xludf.DUMMYFUNCTION("""COMPUTED_VALUE"""),"公")</f>
        <v>公</v>
      </c>
      <c r="D69" s="43" t="str">
        <f ca="1">IFERROR(__xludf.DUMMYFUNCTION("""COMPUTED_VALUE"""),"美國")</f>
        <v>美國</v>
      </c>
      <c r="E69" s="43">
        <f ca="1">IFERROR(__xludf.DUMMYFUNCTION("""COMPUTED_VALUE"""),1)</f>
        <v>1</v>
      </c>
      <c r="F69" s="44"/>
      <c r="G69" s="45">
        <v>45976</v>
      </c>
      <c r="H69" s="43"/>
      <c r="I69" s="43"/>
      <c r="J69" s="42"/>
    </row>
    <row r="70" spans="1:10" ht="12.75">
      <c r="A70" s="41">
        <f ca="1">IFERROR(__xludf.DUMMYFUNCTION("""COMPUTED_VALUE"""),45644.2835912615)</f>
        <v>45644.283591261497</v>
      </c>
      <c r="B70" s="42" t="str">
        <f ca="1">IFERROR(__xludf.DUMMYFUNCTION("""COMPUTED_VALUE"""),"周露露")</f>
        <v>周露露</v>
      </c>
      <c r="C70" s="43" t="str">
        <f ca="1">IFERROR(__xludf.DUMMYFUNCTION("""COMPUTED_VALUE"""),"讓")</f>
        <v>讓</v>
      </c>
      <c r="D70" s="43" t="str">
        <f ca="1">IFERROR(__xludf.DUMMYFUNCTION("""COMPUTED_VALUE"""),"台灣")</f>
        <v>台灣</v>
      </c>
      <c r="E70" s="43">
        <f ca="1">IFERROR(__xludf.DUMMYFUNCTION("""COMPUTED_VALUE"""),1)</f>
        <v>1</v>
      </c>
      <c r="F70" s="44"/>
      <c r="G70" s="45">
        <v>45976</v>
      </c>
      <c r="H70" s="45">
        <v>45958</v>
      </c>
      <c r="I70" s="43" t="s">
        <v>78</v>
      </c>
      <c r="J70" s="42" t="s">
        <v>82</v>
      </c>
    </row>
    <row r="71" spans="1:10" ht="12.75">
      <c r="A71" s="41">
        <f ca="1">IFERROR(__xludf.DUMMYFUNCTION("""COMPUTED_VALUE"""),45644.4161337384)</f>
        <v>45644.416133738399</v>
      </c>
      <c r="B71" s="42" t="str">
        <f ca="1">IFERROR(__xludf.DUMMYFUNCTION("""COMPUTED_VALUE"""),"聶茜")</f>
        <v>聶茜</v>
      </c>
      <c r="C71" s="43" t="str">
        <f ca="1">IFERROR(__xludf.DUMMYFUNCTION("""COMPUTED_VALUE"""),"公")</f>
        <v>公</v>
      </c>
      <c r="D71" s="43" t="str">
        <f ca="1">IFERROR(__xludf.DUMMYFUNCTION("""COMPUTED_VALUE"""),"台灣")</f>
        <v>台灣</v>
      </c>
      <c r="E71" s="43">
        <f ca="1">IFERROR(__xludf.DUMMYFUNCTION("""COMPUTED_VALUE"""),1)</f>
        <v>1</v>
      </c>
      <c r="F71" s="44"/>
      <c r="G71" s="45">
        <v>45976</v>
      </c>
      <c r="H71" s="45">
        <v>45976</v>
      </c>
      <c r="I71" s="43" t="s">
        <v>65</v>
      </c>
      <c r="J71" s="42"/>
    </row>
    <row r="72" spans="1:10" ht="12.75" hidden="1">
      <c r="A72" s="48">
        <f ca="1">IFERROR(__xludf.DUMMYFUNCTION("""COMPUTED_VALUE"""),45644.4287818518)</f>
        <v>45644.428781851799</v>
      </c>
      <c r="B72" s="2" t="str">
        <f ca="1">IFERROR(__xludf.DUMMYFUNCTION("""COMPUTED_VALUE"""),"許慧敏")</f>
        <v>許慧敏</v>
      </c>
      <c r="C72" s="49" t="str">
        <f ca="1">IFERROR(__xludf.DUMMYFUNCTION("""COMPUTED_VALUE"""),"忠")</f>
        <v>忠</v>
      </c>
      <c r="D72" s="49" t="str">
        <f ca="1">IFERROR(__xludf.DUMMYFUNCTION("""COMPUTED_VALUE"""),"台灣")</f>
        <v>台灣</v>
      </c>
      <c r="E72" s="49"/>
      <c r="F72" s="50" t="str">
        <f ca="1">IFERROR(__xludf.DUMMYFUNCTION("""COMPUTED_VALUE"""),"謝謝 辛苦了")</f>
        <v>謝謝 辛苦了</v>
      </c>
      <c r="G72" s="49"/>
      <c r="H72" s="49"/>
      <c r="I72" s="49"/>
    </row>
    <row r="73" spans="1:10" ht="12.75">
      <c r="A73" s="41">
        <f ca="1">IFERROR(__xludf.DUMMYFUNCTION("""COMPUTED_VALUE"""),45644.5327749189)</f>
        <v>45644.532774918902</v>
      </c>
      <c r="B73" s="42" t="str">
        <f ca="1">IFERROR(__xludf.DUMMYFUNCTION("""COMPUTED_VALUE"""),"壽明蕙")</f>
        <v>壽明蕙</v>
      </c>
      <c r="C73" s="43" t="str">
        <f ca="1">IFERROR(__xludf.DUMMYFUNCTION("""COMPUTED_VALUE"""),"射")</f>
        <v>射</v>
      </c>
      <c r="D73" s="43" t="str">
        <f ca="1">IFERROR(__xludf.DUMMYFUNCTION("""COMPUTED_VALUE"""),"美國")</f>
        <v>美國</v>
      </c>
      <c r="E73" s="43">
        <f ca="1">IFERROR(__xludf.DUMMYFUNCTION("""COMPUTED_VALUE"""),1)</f>
        <v>1</v>
      </c>
      <c r="F73" s="44"/>
      <c r="G73" s="45">
        <v>45976</v>
      </c>
      <c r="H73" s="43"/>
      <c r="I73" s="43"/>
      <c r="J73" s="42"/>
    </row>
    <row r="74" spans="1:10" ht="12.75">
      <c r="A74" s="41">
        <f ca="1">IFERROR(__xludf.DUMMYFUNCTION("""COMPUTED_VALUE"""),45645.8729338194)</f>
        <v>45645.872933819403</v>
      </c>
      <c r="B74" s="42" t="str">
        <f ca="1">IFERROR(__xludf.DUMMYFUNCTION("""COMPUTED_VALUE"""),"史美晶")</f>
        <v>史美晶</v>
      </c>
      <c r="C74" s="43" t="str">
        <f ca="1">IFERROR(__xludf.DUMMYFUNCTION("""COMPUTED_VALUE"""),"毅")</f>
        <v>毅</v>
      </c>
      <c r="D74" s="43" t="str">
        <f ca="1">IFERROR(__xludf.DUMMYFUNCTION("""COMPUTED_VALUE"""),"台灣")</f>
        <v>台灣</v>
      </c>
      <c r="E74" s="43">
        <f ca="1">IFERROR(__xludf.DUMMYFUNCTION("""COMPUTED_VALUE"""),1)</f>
        <v>1</v>
      </c>
      <c r="F74" s="44"/>
      <c r="G74" s="45">
        <v>45976</v>
      </c>
      <c r="H74" s="45">
        <v>45976</v>
      </c>
      <c r="I74" s="43" t="s">
        <v>65</v>
      </c>
      <c r="J74" s="42"/>
    </row>
    <row r="75" spans="1:10" ht="12.75" hidden="1">
      <c r="A75" s="48">
        <f ca="1">IFERROR(__xludf.DUMMYFUNCTION("""COMPUTED_VALUE"""),45646.5795995254)</f>
        <v>45646.579599525401</v>
      </c>
      <c r="B75" s="2" t="str">
        <f ca="1">IFERROR(__xludf.DUMMYFUNCTION("""COMPUTED_VALUE"""),"羅若蘋")</f>
        <v>羅若蘋</v>
      </c>
      <c r="C75" s="49" t="str">
        <f ca="1">IFERROR(__xludf.DUMMYFUNCTION("""COMPUTED_VALUE"""),"孝")</f>
        <v>孝</v>
      </c>
      <c r="D75" s="49" t="str">
        <f ca="1">IFERROR(__xludf.DUMMYFUNCTION("""COMPUTED_VALUE"""),"台灣")</f>
        <v>台灣</v>
      </c>
      <c r="E75" s="49"/>
      <c r="F75" s="50"/>
      <c r="G75" s="49"/>
      <c r="H75" s="49"/>
      <c r="I75" s="49"/>
    </row>
    <row r="76" spans="1:10" ht="12.75">
      <c r="A76" s="41">
        <f ca="1">IFERROR(__xludf.DUMMYFUNCTION("""COMPUTED_VALUE"""),45648.6020800578)</f>
        <v>45648.602080057797</v>
      </c>
      <c r="B76" s="42" t="str">
        <f ca="1">IFERROR(__xludf.DUMMYFUNCTION("""COMPUTED_VALUE"""),"吳桂華")</f>
        <v>吳桂華</v>
      </c>
      <c r="C76" s="43" t="str">
        <f ca="1">IFERROR(__xludf.DUMMYFUNCTION("""COMPUTED_VALUE"""),"恭")</f>
        <v>恭</v>
      </c>
      <c r="D76" s="43" t="str">
        <f ca="1">IFERROR(__xludf.DUMMYFUNCTION("""COMPUTED_VALUE"""),"加拿大")</f>
        <v>加拿大</v>
      </c>
      <c r="E76" s="43">
        <f ca="1">IFERROR(__xludf.DUMMYFUNCTION("""COMPUTED_VALUE"""),1)</f>
        <v>1</v>
      </c>
      <c r="F76" s="44" t="str">
        <f ca="1">IFERROR(__xludf.DUMMYFUNCTION("""COMPUTED_VALUE"""),"故宮菁華導覽參加11/15")</f>
        <v>故宮菁華導覽參加11/15</v>
      </c>
      <c r="G76" s="43" t="s">
        <v>83</v>
      </c>
      <c r="H76" s="45">
        <v>45976</v>
      </c>
      <c r="I76" s="43" t="s">
        <v>65</v>
      </c>
      <c r="J76" s="42"/>
    </row>
    <row r="77" spans="1:10" ht="12.75" hidden="1">
      <c r="A77" s="48">
        <f ca="1">IFERROR(__xludf.DUMMYFUNCTION("""COMPUTED_VALUE"""),45648.6473712037)</f>
        <v>45648.647371203697</v>
      </c>
      <c r="B77" s="2" t="str">
        <f ca="1">IFERROR(__xludf.DUMMYFUNCTION("""COMPUTED_VALUE"""),"韋恩仁")</f>
        <v>韋恩仁</v>
      </c>
      <c r="C77" s="49" t="str">
        <f ca="1">IFERROR(__xludf.DUMMYFUNCTION("""COMPUTED_VALUE"""),"樂")</f>
        <v>樂</v>
      </c>
      <c r="D77" s="49" t="str">
        <f ca="1">IFERROR(__xludf.DUMMYFUNCTION("""COMPUTED_VALUE"""),"美國")</f>
        <v>美國</v>
      </c>
      <c r="E77" s="49"/>
      <c r="F77" s="50"/>
      <c r="G77" s="49"/>
      <c r="H77" s="49"/>
      <c r="I77" s="49"/>
    </row>
    <row r="78" spans="1:10" ht="12.75">
      <c r="A78" s="41">
        <f ca="1">IFERROR(__xludf.DUMMYFUNCTION("""COMPUTED_VALUE"""),45649.2252391898)</f>
        <v>45649.2252391898</v>
      </c>
      <c r="B78" s="42" t="str">
        <f ca="1">IFERROR(__xludf.DUMMYFUNCTION("""COMPUTED_VALUE"""),"許玉櫻")</f>
        <v>許玉櫻</v>
      </c>
      <c r="C78" s="43" t="str">
        <f ca="1">IFERROR(__xludf.DUMMYFUNCTION("""COMPUTED_VALUE"""),"信")</f>
        <v>信</v>
      </c>
      <c r="D78" s="43" t="str">
        <f ca="1">IFERROR(__xludf.DUMMYFUNCTION("""COMPUTED_VALUE"""),"台灣")</f>
        <v>台灣</v>
      </c>
      <c r="E78" s="43">
        <f ca="1">IFERROR(__xludf.DUMMYFUNCTION("""COMPUTED_VALUE"""),1)</f>
        <v>1</v>
      </c>
      <c r="F78" s="44" t="str">
        <f ca="1">IFERROR(__xludf.DUMMYFUNCTION("""COMPUTED_VALUE"""),"No")</f>
        <v>No</v>
      </c>
      <c r="G78" s="43" t="s">
        <v>83</v>
      </c>
      <c r="H78" s="43"/>
      <c r="I78" s="43"/>
      <c r="J78" s="42"/>
    </row>
    <row r="79" spans="1:10" ht="12.75">
      <c r="A79" s="41">
        <f ca="1">IFERROR(__xludf.DUMMYFUNCTION("""COMPUTED_VALUE"""),45649.7620999421)</f>
        <v>45649.762099942098</v>
      </c>
      <c r="B79" s="42" t="str">
        <f ca="1">IFERROR(__xludf.DUMMYFUNCTION("""COMPUTED_VALUE"""),"王雅嫻")</f>
        <v>王雅嫻</v>
      </c>
      <c r="C79" s="43" t="str">
        <f ca="1">IFERROR(__xludf.DUMMYFUNCTION("""COMPUTED_VALUE"""),"愛")</f>
        <v>愛</v>
      </c>
      <c r="D79" s="43" t="str">
        <f ca="1">IFERROR(__xludf.DUMMYFUNCTION("""COMPUTED_VALUE"""),"台灣")</f>
        <v>台灣</v>
      </c>
      <c r="E79" s="43">
        <f ca="1">IFERROR(__xludf.DUMMYFUNCTION("""COMPUTED_VALUE"""),1)</f>
        <v>1</v>
      </c>
      <c r="F79" s="44" t="str">
        <f ca="1">IFERROR(__xludf.DUMMYFUNCTION("""COMPUTED_VALUE"""),"我是素食者。")</f>
        <v>我是素食者。</v>
      </c>
      <c r="G79" s="43" t="s">
        <v>83</v>
      </c>
      <c r="H79" s="43" t="s">
        <v>72</v>
      </c>
      <c r="I79" s="43" t="s">
        <v>78</v>
      </c>
      <c r="J79" s="42"/>
    </row>
    <row r="80" spans="1:10" ht="38.25" hidden="1">
      <c r="A80" s="48">
        <f ca="1">IFERROR(__xludf.DUMMYFUNCTION("""COMPUTED_VALUE"""),45651.9895254282)</f>
        <v>45651.989525428202</v>
      </c>
      <c r="B80" s="2" t="str">
        <f ca="1">IFERROR(__xludf.DUMMYFUNCTION("""COMPUTED_VALUE"""),"裴秀玲")</f>
        <v>裴秀玲</v>
      </c>
      <c r="C80" s="49" t="str">
        <f ca="1">IFERROR(__xludf.DUMMYFUNCTION("""COMPUTED_VALUE"""),"忠")</f>
        <v>忠</v>
      </c>
      <c r="D80" s="49" t="str">
        <f ca="1">IFERROR(__xludf.DUMMYFUNCTION("""COMPUTED_VALUE"""),"美國")</f>
        <v>美國</v>
      </c>
      <c r="E80" s="49"/>
      <c r="F80" s="50" t="str">
        <f ca="1">IFERROR(__xludf.DUMMYFUNCTION("""COMPUTED_VALUE"""),"更改原先報名參加活動，現在只能參加烏來行程，麻煩你們")</f>
        <v>更改原先報名參加活動，現在只能參加烏來行程，麻煩你們</v>
      </c>
      <c r="G80" s="49"/>
      <c r="H80" s="49"/>
      <c r="I80" s="49"/>
    </row>
    <row r="81" spans="1:10" ht="12.75">
      <c r="A81" s="41">
        <f ca="1">IFERROR(__xludf.DUMMYFUNCTION("""COMPUTED_VALUE"""),45652.9248963657)</f>
        <v>45652.924896365701</v>
      </c>
      <c r="B81" s="42" t="str">
        <f ca="1">IFERROR(__xludf.DUMMYFUNCTION("""COMPUTED_VALUE"""),"李欣蓉")</f>
        <v>李欣蓉</v>
      </c>
      <c r="C81" s="43" t="str">
        <f ca="1">IFERROR(__xludf.DUMMYFUNCTION("""COMPUTED_VALUE"""),"忠")</f>
        <v>忠</v>
      </c>
      <c r="D81" s="43" t="str">
        <f ca="1">IFERROR(__xludf.DUMMYFUNCTION("""COMPUTED_VALUE"""),"台灣")</f>
        <v>台灣</v>
      </c>
      <c r="E81" s="43">
        <f ca="1">IFERROR(__xludf.DUMMYFUNCTION("""COMPUTED_VALUE"""),1)</f>
        <v>1</v>
      </c>
      <c r="F81" s="44" t="str">
        <f ca="1">IFERROR(__xludf.DUMMYFUNCTION("""COMPUTED_VALUE"""),"籌劃主辦同學們辛苦了！謝謝妳們")</f>
        <v>籌劃主辦同學們辛苦了！謝謝妳們</v>
      </c>
      <c r="G81" s="43" t="s">
        <v>83</v>
      </c>
      <c r="H81" s="45">
        <v>45976</v>
      </c>
      <c r="I81" s="43" t="s">
        <v>65</v>
      </c>
      <c r="J81" s="42"/>
    </row>
    <row r="82" spans="1:10" ht="12.75" hidden="1">
      <c r="A82" s="48">
        <f ca="1">IFERROR(__xludf.DUMMYFUNCTION("""COMPUTED_VALUE"""),45654.3466473842)</f>
        <v>45654.346647384198</v>
      </c>
      <c r="B82" s="2" t="str">
        <f ca="1">IFERROR(__xludf.DUMMYFUNCTION("""COMPUTED_VALUE"""),"舒蘊之")</f>
        <v>舒蘊之</v>
      </c>
      <c r="C82" s="49" t="str">
        <f ca="1">IFERROR(__xludf.DUMMYFUNCTION("""COMPUTED_VALUE"""),"毅")</f>
        <v>毅</v>
      </c>
      <c r="D82" s="49" t="str">
        <f ca="1">IFERROR(__xludf.DUMMYFUNCTION("""COMPUTED_VALUE"""),"美國")</f>
        <v>美國</v>
      </c>
      <c r="E82" s="49"/>
      <c r="F82" s="50"/>
      <c r="G82" s="49"/>
      <c r="H82" s="49"/>
      <c r="I82" s="49"/>
    </row>
    <row r="83" spans="1:10" ht="12.75">
      <c r="A83" s="41">
        <f ca="1">IFERROR(__xludf.DUMMYFUNCTION("""COMPUTED_VALUE"""),45663.0834213541)</f>
        <v>45663.083421354102</v>
      </c>
      <c r="B83" s="42" t="str">
        <f ca="1">IFERROR(__xludf.DUMMYFUNCTION("""COMPUTED_VALUE"""),"李彩嫻")</f>
        <v>李彩嫻</v>
      </c>
      <c r="C83" s="43" t="str">
        <f ca="1">IFERROR(__xludf.DUMMYFUNCTION("""COMPUTED_VALUE"""),"誠")</f>
        <v>誠</v>
      </c>
      <c r="D83" s="43" t="str">
        <f ca="1">IFERROR(__xludf.DUMMYFUNCTION("""COMPUTED_VALUE"""),"美國")</f>
        <v>美國</v>
      </c>
      <c r="E83" s="43">
        <f ca="1">IFERROR(__xludf.DUMMYFUNCTION("""COMPUTED_VALUE"""),1)</f>
        <v>1</v>
      </c>
      <c r="F83" s="44" t="str">
        <f ca="1">IFERROR(__xludf.DUMMYFUNCTION("""COMPUTED_VALUE"""),"故宮導覽參加第一梯次 10/28.  ")</f>
        <v xml:space="preserve">故宮導覽參加第一梯次 10/28.  </v>
      </c>
      <c r="G83" s="43" t="s">
        <v>83</v>
      </c>
      <c r="H83" s="45">
        <v>45958</v>
      </c>
      <c r="I83" s="43" t="s">
        <v>65</v>
      </c>
      <c r="J83" s="42"/>
    </row>
    <row r="84" spans="1:10" ht="12.75" hidden="1">
      <c r="A84" s="48">
        <f ca="1">IFERROR(__xludf.DUMMYFUNCTION("""COMPUTED_VALUE"""),45664.9525926504)</f>
        <v>45664.952592650399</v>
      </c>
      <c r="B84" s="2" t="str">
        <f ca="1">IFERROR(__xludf.DUMMYFUNCTION("""COMPUTED_VALUE"""),"潘靜琳")</f>
        <v>潘靜琳</v>
      </c>
      <c r="C84" s="49" t="str">
        <f ca="1">IFERROR(__xludf.DUMMYFUNCTION("""COMPUTED_VALUE"""),"和")</f>
        <v>和</v>
      </c>
      <c r="D84" s="49" t="str">
        <f ca="1">IFERROR(__xludf.DUMMYFUNCTION("""COMPUTED_VALUE"""),"美國")</f>
        <v>美國</v>
      </c>
      <c r="E84" s="49"/>
      <c r="F84" s="50"/>
      <c r="G84" s="49"/>
      <c r="H84" s="49"/>
      <c r="I84" s="49"/>
    </row>
    <row r="85" spans="1:10" ht="12.75" hidden="1">
      <c r="A85" s="48">
        <f ca="1">IFERROR(__xludf.DUMMYFUNCTION("""COMPUTED_VALUE"""),45665.5090567592)</f>
        <v>45665.509056759198</v>
      </c>
      <c r="B85" s="2" t="str">
        <f ca="1">IFERROR(__xludf.DUMMYFUNCTION("""COMPUTED_VALUE"""),"華如玲")</f>
        <v>華如玲</v>
      </c>
      <c r="C85" s="49" t="str">
        <f ca="1">IFERROR(__xludf.DUMMYFUNCTION("""COMPUTED_VALUE"""),"儉")</f>
        <v>儉</v>
      </c>
      <c r="D85" s="49" t="str">
        <f ca="1">IFERROR(__xludf.DUMMYFUNCTION("""COMPUTED_VALUE"""),"美國")</f>
        <v>美國</v>
      </c>
      <c r="E85" s="49"/>
      <c r="F85" s="50"/>
      <c r="G85" s="49"/>
      <c r="H85" s="49"/>
      <c r="I85" s="49"/>
    </row>
    <row r="86" spans="1:10" ht="12.75" hidden="1">
      <c r="A86" s="48">
        <f ca="1">IFERROR(__xludf.DUMMYFUNCTION("""COMPUTED_VALUE"""),45668.3253363425)</f>
        <v>45668.325336342503</v>
      </c>
      <c r="B86" s="2" t="str">
        <f ca="1">IFERROR(__xludf.DUMMYFUNCTION("""COMPUTED_VALUE"""),"汤傳慧")</f>
        <v>汤傳慧</v>
      </c>
      <c r="C86" s="49" t="str">
        <f ca="1">IFERROR(__xludf.DUMMYFUNCTION("""COMPUTED_VALUE"""),"平")</f>
        <v>平</v>
      </c>
      <c r="D86" s="49" t="str">
        <f ca="1">IFERROR(__xludf.DUMMYFUNCTION("""COMPUTED_VALUE"""),"美國")</f>
        <v>美國</v>
      </c>
      <c r="E86" s="49"/>
      <c r="F86" s="50" t="str">
        <f ca="1">IFERROR(__xludf.DUMMYFUNCTION("""COMPUTED_VALUE"""),"none")</f>
        <v>none</v>
      </c>
      <c r="G86" s="49"/>
      <c r="H86" s="49"/>
      <c r="I86" s="49"/>
    </row>
    <row r="87" spans="1:10" ht="12.75">
      <c r="A87" s="41">
        <f ca="1">IFERROR(__xludf.DUMMYFUNCTION("""COMPUTED_VALUE"""),45673.5047074652)</f>
        <v>45673.504707465203</v>
      </c>
      <c r="B87" s="42" t="str">
        <f ca="1">IFERROR(__xludf.DUMMYFUNCTION("""COMPUTED_VALUE"""),"魏麗娟")</f>
        <v>魏麗娟</v>
      </c>
      <c r="C87" s="43" t="str">
        <f ca="1">IFERROR(__xludf.DUMMYFUNCTION("""COMPUTED_VALUE"""),"書")</f>
        <v>書</v>
      </c>
      <c r="D87" s="43" t="str">
        <f ca="1">IFERROR(__xludf.DUMMYFUNCTION("""COMPUTED_VALUE"""),"台灣")</f>
        <v>台灣</v>
      </c>
      <c r="E87" s="43">
        <f ca="1">IFERROR(__xludf.DUMMYFUNCTION("""COMPUTED_VALUE"""),1)</f>
        <v>1</v>
      </c>
      <c r="F87" s="44" t="str">
        <f ca="1">IFERROR(__xludf.DUMMYFUNCTION("""COMPUTED_VALUE"""),"我要參加2025/10/28的故宮團")</f>
        <v>我要參加2025/10/28的故宮團</v>
      </c>
      <c r="G87" s="43" t="s">
        <v>83</v>
      </c>
      <c r="H87" s="45">
        <v>45958</v>
      </c>
      <c r="I87" s="43"/>
      <c r="J87" s="42" t="s">
        <v>84</v>
      </c>
    </row>
    <row r="88" spans="1:10" ht="12.75">
      <c r="A88" s="41">
        <f ca="1">IFERROR(__xludf.DUMMYFUNCTION("""COMPUTED_VALUE"""),45673.5050385069)</f>
        <v>45673.505038506897</v>
      </c>
      <c r="B88" s="42" t="str">
        <f ca="1">IFERROR(__xludf.DUMMYFUNCTION("""COMPUTED_VALUE"""),"陳秋茶")</f>
        <v>陳秋茶</v>
      </c>
      <c r="C88" s="43" t="str">
        <f ca="1">IFERROR(__xludf.DUMMYFUNCTION("""COMPUTED_VALUE"""),"書")</f>
        <v>書</v>
      </c>
      <c r="D88" s="43" t="str">
        <f ca="1">IFERROR(__xludf.DUMMYFUNCTION("""COMPUTED_VALUE"""),"美國")</f>
        <v>美國</v>
      </c>
      <c r="E88" s="43">
        <f ca="1">IFERROR(__xludf.DUMMYFUNCTION("""COMPUTED_VALUE"""),1)</f>
        <v>1</v>
      </c>
      <c r="F88" s="44" t="str">
        <f ca="1">IFERROR(__xludf.DUMMYFUNCTION("""COMPUTED_VALUE"""),"我要參加2025/10/28 故宮博物院團")</f>
        <v>我要參加2025/10/28 故宮博物院團</v>
      </c>
      <c r="G88" s="43" t="s">
        <v>83</v>
      </c>
      <c r="H88" s="45">
        <v>45958</v>
      </c>
      <c r="I88" s="43"/>
      <c r="J88" s="42" t="s">
        <v>80</v>
      </c>
    </row>
    <row r="89" spans="1:10" ht="12.75" hidden="1">
      <c r="A89" s="48">
        <f ca="1">IFERROR(__xludf.DUMMYFUNCTION("""COMPUTED_VALUE"""),45676.2534103124)</f>
        <v>45676.253410312398</v>
      </c>
      <c r="B89" s="2" t="str">
        <f ca="1">IFERROR(__xludf.DUMMYFUNCTION("""COMPUTED_VALUE"""),"江美祝")</f>
        <v>江美祝</v>
      </c>
      <c r="C89" s="49" t="str">
        <f ca="1">IFERROR(__xludf.DUMMYFUNCTION("""COMPUTED_VALUE"""),"誠")</f>
        <v>誠</v>
      </c>
      <c r="D89" s="49" t="str">
        <f ca="1">IFERROR(__xludf.DUMMYFUNCTION("""COMPUTED_VALUE"""),"美國")</f>
        <v>美國</v>
      </c>
      <c r="E89" s="49"/>
      <c r="F89" s="50"/>
      <c r="G89" s="49"/>
      <c r="H89" s="49"/>
      <c r="I89" s="49"/>
    </row>
    <row r="90" spans="1:10" ht="12.75">
      <c r="A90" s="41">
        <f ca="1">IFERROR(__xludf.DUMMYFUNCTION("""COMPUTED_VALUE"""),45678.1219414814)</f>
        <v>45678.121941481397</v>
      </c>
      <c r="B90" s="42" t="str">
        <f ca="1">IFERROR(__xludf.DUMMYFUNCTION("""COMPUTED_VALUE"""),"孫煦")</f>
        <v>孫煦</v>
      </c>
      <c r="C90" s="43" t="str">
        <f ca="1">IFERROR(__xludf.DUMMYFUNCTION("""COMPUTED_VALUE"""),"誠")</f>
        <v>誠</v>
      </c>
      <c r="D90" s="43" t="str">
        <f ca="1">IFERROR(__xludf.DUMMYFUNCTION("""COMPUTED_VALUE"""),"美國")</f>
        <v>美國</v>
      </c>
      <c r="E90" s="43"/>
      <c r="F90" s="44"/>
      <c r="G90" s="43" t="s">
        <v>83</v>
      </c>
      <c r="H90" s="45">
        <v>45958</v>
      </c>
      <c r="I90" s="43" t="s">
        <v>65</v>
      </c>
      <c r="J90" s="42" t="s">
        <v>85</v>
      </c>
    </row>
    <row r="91" spans="1:10" ht="12.75" hidden="1">
      <c r="A91" s="48">
        <f ca="1">IFERROR(__xludf.DUMMYFUNCTION("""COMPUTED_VALUE"""),45680.5707838194)</f>
        <v>45680.570783819399</v>
      </c>
      <c r="B91" s="2" t="str">
        <f ca="1">IFERROR(__xludf.DUMMYFUNCTION("""COMPUTED_VALUE"""),"傅憲瑜")</f>
        <v>傅憲瑜</v>
      </c>
      <c r="C91" s="49" t="str">
        <f ca="1">IFERROR(__xludf.DUMMYFUNCTION("""COMPUTED_VALUE"""),"誠")</f>
        <v>誠</v>
      </c>
      <c r="D91" s="49" t="str">
        <f ca="1">IFERROR(__xludf.DUMMYFUNCTION("""COMPUTED_VALUE"""),"美國")</f>
        <v>美國</v>
      </c>
      <c r="E91" s="49"/>
      <c r="F91" s="50" t="str">
        <f ca="1">IFERROR(__xludf.DUMMYFUNCTION("""COMPUTED_VALUE"""),"一日遊，希望能自駕")</f>
        <v>一日遊，希望能自駕</v>
      </c>
      <c r="G91" s="49"/>
      <c r="H91" s="49"/>
      <c r="I91" s="49"/>
    </row>
    <row r="92" spans="1:10" ht="12.75" hidden="1">
      <c r="A92" s="48">
        <f ca="1">IFERROR(__xludf.DUMMYFUNCTION("""COMPUTED_VALUE"""),45683.3352137268)</f>
        <v>45683.335213726801</v>
      </c>
      <c r="B92" s="2" t="str">
        <f ca="1">IFERROR(__xludf.DUMMYFUNCTION("""COMPUTED_VALUE"""),"慕美華")</f>
        <v>慕美華</v>
      </c>
      <c r="C92" s="49" t="str">
        <f ca="1">IFERROR(__xludf.DUMMYFUNCTION("""COMPUTED_VALUE"""),"仁")</f>
        <v>仁</v>
      </c>
      <c r="D92" s="49" t="str">
        <f ca="1">IFERROR(__xludf.DUMMYFUNCTION("""COMPUTED_VALUE"""),"美國")</f>
        <v>美國</v>
      </c>
      <c r="E92" s="49"/>
      <c r="F92" s="50"/>
      <c r="G92" s="49"/>
      <c r="H92" s="49"/>
      <c r="I92" s="49"/>
    </row>
    <row r="93" spans="1:10" ht="12.75" hidden="1">
      <c r="A93" s="48">
        <f ca="1">IFERROR(__xludf.DUMMYFUNCTION("""COMPUTED_VALUE"""),45683.9168050578)</f>
        <v>45683.916805057801</v>
      </c>
      <c r="B93" s="2" t="str">
        <f ca="1">IFERROR(__xludf.DUMMYFUNCTION("""COMPUTED_VALUE"""),"孫綉英")</f>
        <v>孫綉英</v>
      </c>
      <c r="C93" s="49" t="str">
        <f ca="1">IFERROR(__xludf.DUMMYFUNCTION("""COMPUTED_VALUE"""),"義")</f>
        <v>義</v>
      </c>
      <c r="D93" s="49" t="str">
        <f ca="1">IFERROR(__xludf.DUMMYFUNCTION("""COMPUTED_VALUE"""),"台灣")</f>
        <v>台灣</v>
      </c>
      <c r="E93" s="49"/>
      <c r="F93" s="50"/>
      <c r="G93" s="49"/>
      <c r="H93" s="49"/>
      <c r="I93" s="49"/>
    </row>
    <row r="94" spans="1:10" ht="12.75">
      <c r="A94" s="41">
        <f ca="1">IFERROR(__xludf.DUMMYFUNCTION("""COMPUTED_VALUE"""),45689.0305088425)</f>
        <v>45689.030508842501</v>
      </c>
      <c r="B94" s="42" t="str">
        <f ca="1">IFERROR(__xludf.DUMMYFUNCTION("""COMPUTED_VALUE"""),"王悅民")</f>
        <v>王悅民</v>
      </c>
      <c r="C94" s="43" t="str">
        <f ca="1">IFERROR(__xludf.DUMMYFUNCTION("""COMPUTED_VALUE"""),"良")</f>
        <v>良</v>
      </c>
      <c r="D94" s="43" t="str">
        <f ca="1">IFERROR(__xludf.DUMMYFUNCTION("""COMPUTED_VALUE"""),"美國")</f>
        <v>美國</v>
      </c>
      <c r="E94" s="43">
        <f ca="1">IFERROR(__xludf.DUMMYFUNCTION("""COMPUTED_VALUE"""),1)</f>
        <v>1</v>
      </c>
      <c r="F94" s="44" t="str">
        <f ca="1">IFERROR(__xludf.DUMMYFUNCTION("""COMPUTED_VALUE"""),"我的𢹂客可不可以參加此活動 ？")</f>
        <v>我的𢹂客可不可以參加此活動 ？</v>
      </c>
      <c r="G94" s="43" t="s">
        <v>83</v>
      </c>
      <c r="H94" s="43"/>
      <c r="I94" s="43"/>
      <c r="J94" s="42" t="s">
        <v>86</v>
      </c>
    </row>
    <row r="95" spans="1:10" ht="12.75" hidden="1">
      <c r="A95" s="48">
        <f ca="1">IFERROR(__xludf.DUMMYFUNCTION("""COMPUTED_VALUE"""),45701.5875585995)</f>
        <v>45701.587558599502</v>
      </c>
      <c r="B95" s="2" t="str">
        <f ca="1">IFERROR(__xludf.DUMMYFUNCTION("""COMPUTED_VALUE"""),"黃碧玉")</f>
        <v>黃碧玉</v>
      </c>
      <c r="C95" s="49" t="str">
        <f ca="1">IFERROR(__xludf.DUMMYFUNCTION("""COMPUTED_VALUE"""),"樂")</f>
        <v>樂</v>
      </c>
      <c r="D95" s="49" t="str">
        <f ca="1">IFERROR(__xludf.DUMMYFUNCTION("""COMPUTED_VALUE"""),"台灣")</f>
        <v>台灣</v>
      </c>
      <c r="E95" s="49"/>
      <c r="F95" s="50" t="str">
        <f ca="1">IFERROR(__xludf.DUMMYFUNCTION("""COMPUTED_VALUE"""),"希望與江美祝同車")</f>
        <v>希望與江美祝同車</v>
      </c>
      <c r="G95" s="49"/>
      <c r="H95" s="49"/>
      <c r="I95" s="49"/>
    </row>
    <row r="96" spans="1:10" ht="12.75">
      <c r="A96" s="41">
        <f ca="1">IFERROR(__xludf.DUMMYFUNCTION("""COMPUTED_VALUE"""),45710.5067247569)</f>
        <v>45710.506724756902</v>
      </c>
      <c r="B96" s="42" t="str">
        <f ca="1">IFERROR(__xludf.DUMMYFUNCTION("""COMPUTED_VALUE"""),"冷傳琴")</f>
        <v>冷傳琴</v>
      </c>
      <c r="C96" s="43" t="str">
        <f ca="1">IFERROR(__xludf.DUMMYFUNCTION("""COMPUTED_VALUE"""),"樂")</f>
        <v>樂</v>
      </c>
      <c r="D96" s="43" t="str">
        <f ca="1">IFERROR(__xludf.DUMMYFUNCTION("""COMPUTED_VALUE"""),"美國")</f>
        <v>美國</v>
      </c>
      <c r="E96" s="43">
        <f ca="1">IFERROR(__xludf.DUMMYFUNCTION("""COMPUTED_VALUE"""),1)</f>
        <v>1</v>
      </c>
      <c r="F96" s="44" t="str">
        <f ca="1">IFERROR(__xludf.DUMMYFUNCTION("""COMPUTED_VALUE"""),"我因爲打錯了我的LINE ID，所以重新填了一份報名單。所有資料都一樣，只有LINE ID不一樣。請用cleng888做為我的LIBE ID。再拜託一次，請幫我報10/28/25的故宮活動，因為我11月已回美國了。謝謝🙏🏿")</f>
        <v>我因爲打錯了我的LINE ID，所以重新填了一份報名單。所有資料都一樣，只有LINE ID不一樣。請用cleng888做為我的LIBE ID。再拜託一次，請幫我報10/28/25的故宮活動，因為我11月已回美國了。謝謝🙏🏿</v>
      </c>
      <c r="G96" s="43" t="s">
        <v>83</v>
      </c>
      <c r="H96" s="45">
        <v>45958</v>
      </c>
      <c r="I96" s="43" t="s">
        <v>65</v>
      </c>
      <c r="J96" s="42" t="s">
        <v>77</v>
      </c>
    </row>
    <row r="97" spans="1:10" ht="12.75">
      <c r="A97" s="41">
        <f ca="1">IFERROR(__xludf.DUMMYFUNCTION("""COMPUTED_VALUE"""),45713.0943532986)</f>
        <v>45713.094353298598</v>
      </c>
      <c r="B97" s="42" t="str">
        <f ca="1">IFERROR(__xludf.DUMMYFUNCTION("""COMPUTED_VALUE"""),"倪桂芳")</f>
        <v>倪桂芳</v>
      </c>
      <c r="C97" s="43" t="str">
        <f ca="1">IFERROR(__xludf.DUMMYFUNCTION("""COMPUTED_VALUE"""),"儉")</f>
        <v>儉</v>
      </c>
      <c r="D97" s="43" t="str">
        <f ca="1">IFERROR(__xludf.DUMMYFUNCTION("""COMPUTED_VALUE"""),"美國")</f>
        <v>美國</v>
      </c>
      <c r="E97" s="43"/>
      <c r="F97" s="44"/>
      <c r="G97" s="43" t="s">
        <v>83</v>
      </c>
      <c r="H97" s="43"/>
      <c r="I97" s="43"/>
      <c r="J97" s="42"/>
    </row>
    <row r="98" spans="1:10" ht="12.75" hidden="1">
      <c r="A98" s="48">
        <f ca="1">IFERROR(__xludf.DUMMYFUNCTION("""COMPUTED_VALUE"""),45717.5534495601)</f>
        <v>45717.553449560102</v>
      </c>
      <c r="B98" s="2" t="str">
        <f ca="1">IFERROR(__xludf.DUMMYFUNCTION("""COMPUTED_VALUE"""),"林莉")</f>
        <v>林莉</v>
      </c>
      <c r="C98" s="49" t="str">
        <f ca="1">IFERROR(__xludf.DUMMYFUNCTION("""COMPUTED_VALUE"""),"書")</f>
        <v>書</v>
      </c>
      <c r="D98" s="49" t="str">
        <f ca="1">IFERROR(__xludf.DUMMYFUNCTION("""COMPUTED_VALUE"""),"台灣")</f>
        <v>台灣</v>
      </c>
      <c r="E98" s="49"/>
      <c r="F98" s="50"/>
      <c r="G98" s="49"/>
      <c r="H98" s="49"/>
      <c r="I98" s="49"/>
    </row>
    <row r="99" spans="1:10" ht="51" hidden="1">
      <c r="A99" s="48">
        <f ca="1">IFERROR(__xludf.DUMMYFUNCTION("""COMPUTED_VALUE"""),45718.277109456)</f>
        <v>45718.277109456001</v>
      </c>
      <c r="B99" s="2" t="str">
        <f ca="1">IFERROR(__xludf.DUMMYFUNCTION("""COMPUTED_VALUE"""),"楊佩貞")</f>
        <v>楊佩貞</v>
      </c>
      <c r="C99" s="49" t="str">
        <f ca="1">IFERROR(__xludf.DUMMYFUNCTION("""COMPUTED_VALUE"""),"孝")</f>
        <v>孝</v>
      </c>
      <c r="D99" s="49" t="str">
        <f ca="1">IFERROR(__xludf.DUMMYFUNCTION("""COMPUTED_VALUE"""),"美國")</f>
        <v>美國</v>
      </c>
      <c r="E99" s="49"/>
      <c r="F99" s="50" t="str">
        <f ca="1">IFERROR(__xludf.DUMMYFUNCTION("""COMPUTED_VALUE"""),"雖然很想回來參加，但是日期靠媳婦預產期近，而我需要留下，只能遺憾的錯失重聚機會.")</f>
        <v>雖然很想回來參加，但是日期靠媳婦預產期近，而我需要留下，只能遺憾的錯失重聚機會.</v>
      </c>
      <c r="G99" s="49"/>
      <c r="H99" s="49"/>
      <c r="I99" s="49"/>
    </row>
    <row r="100" spans="1:10" ht="12.75">
      <c r="A100" s="41">
        <f ca="1">IFERROR(__xludf.DUMMYFUNCTION("""COMPUTED_VALUE"""),45726.0004215509)</f>
        <v>45726.000421550903</v>
      </c>
      <c r="B100" s="42" t="str">
        <f ca="1">IFERROR(__xludf.DUMMYFUNCTION("""COMPUTED_VALUE"""),"朱翠碧")</f>
        <v>朱翠碧</v>
      </c>
      <c r="C100" s="43" t="str">
        <f ca="1">IFERROR(__xludf.DUMMYFUNCTION("""COMPUTED_VALUE"""),"和")</f>
        <v>和</v>
      </c>
      <c r="D100" s="43" t="str">
        <f ca="1">IFERROR(__xludf.DUMMYFUNCTION("""COMPUTED_VALUE"""),"美國")</f>
        <v>美國</v>
      </c>
      <c r="E100" s="43">
        <f ca="1">IFERROR(__xludf.DUMMYFUNCTION("""COMPUTED_VALUE"""),1)</f>
        <v>1</v>
      </c>
      <c r="F100" s="44"/>
      <c r="G100" s="43" t="s">
        <v>83</v>
      </c>
      <c r="H100" s="45">
        <v>45958</v>
      </c>
      <c r="I100" s="43"/>
      <c r="J100" s="42" t="s">
        <v>87</v>
      </c>
    </row>
    <row r="101" spans="1:10" ht="12.75">
      <c r="A101" s="41">
        <f ca="1">IFERROR(__xludf.DUMMYFUNCTION("""COMPUTED_VALUE"""),45729.0819135879)</f>
        <v>45729.081913587899</v>
      </c>
      <c r="B101" s="42" t="str">
        <f ca="1">IFERROR(__xludf.DUMMYFUNCTION("""COMPUTED_VALUE"""),"司徒念萱")</f>
        <v>司徒念萱</v>
      </c>
      <c r="C101" s="43" t="str">
        <f ca="1">IFERROR(__xludf.DUMMYFUNCTION("""COMPUTED_VALUE"""),"禮")</f>
        <v>禮</v>
      </c>
      <c r="D101" s="43" t="str">
        <f ca="1">IFERROR(__xludf.DUMMYFUNCTION("""COMPUTED_VALUE"""),"美國")</f>
        <v>美國</v>
      </c>
      <c r="E101" s="43">
        <f ca="1">IFERROR(__xludf.DUMMYFUNCTION("""COMPUTED_VALUE"""),1)</f>
        <v>1</v>
      </c>
      <c r="F101" s="44" t="str">
        <f ca="1">IFERROR(__xludf.DUMMYFUNCTION("""COMPUTED_VALUE"""),"參加故宮導覽可以攜配偶參加嗎？有人數限定嗎？")</f>
        <v>參加故宮導覽可以攜配偶參加嗎？有人數限定嗎？</v>
      </c>
      <c r="G101" s="43" t="s">
        <v>83</v>
      </c>
      <c r="H101" s="45">
        <v>45958</v>
      </c>
      <c r="I101" s="43" t="s">
        <v>65</v>
      </c>
      <c r="J101" s="42"/>
    </row>
    <row r="102" spans="1:10" ht="12.75">
      <c r="A102" s="41">
        <f ca="1">IFERROR(__xludf.DUMMYFUNCTION("""COMPUTED_VALUE"""),45759.2963305787)</f>
        <v>45759.296330578698</v>
      </c>
      <c r="B102" s="42" t="str">
        <f ca="1">IFERROR(__xludf.DUMMYFUNCTION("""COMPUTED_VALUE"""),"柯文君")</f>
        <v>柯文君</v>
      </c>
      <c r="C102" s="43" t="str">
        <f ca="1">IFERROR(__xludf.DUMMYFUNCTION("""COMPUTED_VALUE"""),"御")</f>
        <v>御</v>
      </c>
      <c r="D102" s="43" t="str">
        <f ca="1">IFERROR(__xludf.DUMMYFUNCTION("""COMPUTED_VALUE"""),"美國")</f>
        <v>美國</v>
      </c>
      <c r="E102" s="43">
        <f ca="1">IFERROR(__xludf.DUMMYFUNCTION("""COMPUTED_VALUE"""),1)</f>
        <v>1</v>
      </c>
      <c r="F102" s="44"/>
      <c r="G102" s="43" t="s">
        <v>83</v>
      </c>
      <c r="H102" s="45">
        <v>45958</v>
      </c>
      <c r="I102" s="43"/>
      <c r="J102" s="42" t="s">
        <v>77</v>
      </c>
    </row>
    <row r="103" spans="1:10" ht="12.75">
      <c r="A103" s="41">
        <f ca="1">IFERROR(__xludf.DUMMYFUNCTION("""COMPUTED_VALUE"""),45776.9699867592)</f>
        <v>45776.969986759199</v>
      </c>
      <c r="B103" s="42" t="str">
        <f ca="1">IFERROR(__xludf.DUMMYFUNCTION("""COMPUTED_VALUE"""),"蔡桂茹")</f>
        <v>蔡桂茹</v>
      </c>
      <c r="C103" s="43" t="str">
        <f ca="1">IFERROR(__xludf.DUMMYFUNCTION("""COMPUTED_VALUE"""),"儉")</f>
        <v>儉</v>
      </c>
      <c r="D103" s="43" t="str">
        <f ca="1">IFERROR(__xludf.DUMMYFUNCTION("""COMPUTED_VALUE"""),"美國")</f>
        <v>美國</v>
      </c>
      <c r="E103" s="43">
        <f ca="1">IFERROR(__xludf.DUMMYFUNCTION("""COMPUTED_VALUE"""),1)</f>
        <v>1</v>
      </c>
      <c r="F103" s="44" t="str">
        <f ca="1">IFERROR(__xludf.DUMMYFUNCTION("""COMPUTED_VALUE"""),"NA")</f>
        <v>NA</v>
      </c>
      <c r="G103" s="43" t="s">
        <v>83</v>
      </c>
      <c r="H103" s="45">
        <v>45958</v>
      </c>
      <c r="I103" s="43" t="s">
        <v>69</v>
      </c>
      <c r="J103" s="42" t="s">
        <v>68</v>
      </c>
    </row>
    <row r="104" spans="1:10" ht="12.75" hidden="1">
      <c r="A104" s="48">
        <f ca="1">IFERROR(__xludf.DUMMYFUNCTION("""COMPUTED_VALUE"""),45866.5227927199)</f>
        <v>45866.522792719901</v>
      </c>
      <c r="B104" s="2" t="str">
        <f ca="1">IFERROR(__xludf.DUMMYFUNCTION("""COMPUTED_VALUE"""),"王懿融")</f>
        <v>王懿融</v>
      </c>
      <c r="C104" s="49" t="str">
        <f ca="1">IFERROR(__xludf.DUMMYFUNCTION("""COMPUTED_VALUE"""),"恭")</f>
        <v>恭</v>
      </c>
      <c r="D104" s="49" t="str">
        <f ca="1">IFERROR(__xludf.DUMMYFUNCTION("""COMPUTED_VALUE"""),"台灣")</f>
        <v>台灣</v>
      </c>
      <c r="E104" s="49"/>
      <c r="F104" s="50"/>
      <c r="G104" s="49"/>
      <c r="H104" s="49"/>
      <c r="I104" s="49"/>
    </row>
    <row r="105" spans="1:10" ht="12.75">
      <c r="A105" s="41">
        <f ca="1">IFERROR(__xludf.DUMMYFUNCTION("""COMPUTED_VALUE"""),45868.3717447338)</f>
        <v>45868.371744733799</v>
      </c>
      <c r="B105" s="42" t="str">
        <f ca="1">IFERROR(__xludf.DUMMYFUNCTION("""COMPUTED_VALUE"""),"陳麗滿")</f>
        <v>陳麗滿</v>
      </c>
      <c r="C105" s="43" t="str">
        <f ca="1">IFERROR(__xludf.DUMMYFUNCTION("""COMPUTED_VALUE"""),"良")</f>
        <v>良</v>
      </c>
      <c r="D105" s="43" t="str">
        <f ca="1">IFERROR(__xludf.DUMMYFUNCTION("""COMPUTED_VALUE"""),"台灣")</f>
        <v>台灣</v>
      </c>
      <c r="E105" s="43">
        <f ca="1">IFERROR(__xludf.DUMMYFUNCTION("""COMPUTED_VALUE"""),1)</f>
        <v>1</v>
      </c>
      <c r="F105" s="44"/>
      <c r="G105" s="43" t="s">
        <v>83</v>
      </c>
      <c r="H105" s="45">
        <v>45958</v>
      </c>
      <c r="I105" s="43"/>
      <c r="J105" s="42"/>
    </row>
    <row r="106" spans="1:10" ht="12.75">
      <c r="A106" s="41">
        <f ca="1">IFERROR(__xludf.DUMMYFUNCTION("""COMPUTED_VALUE"""),45868.8646762152)</f>
        <v>45868.864676215198</v>
      </c>
      <c r="B106" s="42" t="str">
        <f ca="1">IFERROR(__xludf.DUMMYFUNCTION("""COMPUTED_VALUE"""),"黃蕙菁")</f>
        <v>黃蕙菁</v>
      </c>
      <c r="C106" s="43" t="str">
        <f ca="1">IFERROR(__xludf.DUMMYFUNCTION("""COMPUTED_VALUE"""),"毅")</f>
        <v>毅</v>
      </c>
      <c r="D106" s="43" t="str">
        <f ca="1">IFERROR(__xludf.DUMMYFUNCTION("""COMPUTED_VALUE"""),"台灣")</f>
        <v>台灣</v>
      </c>
      <c r="E106" s="43">
        <f ca="1">IFERROR(__xludf.DUMMYFUNCTION("""COMPUTED_VALUE"""),1)</f>
        <v>1</v>
      </c>
      <c r="F106" s="44" t="str">
        <f ca="1">IFERROR(__xludf.DUMMYFUNCTION("""COMPUTED_VALUE"""),"故宮希望參加第二梯次,謝謝!")</f>
        <v>故宮希望參加第二梯次,謝謝!</v>
      </c>
      <c r="G106" s="43" t="s">
        <v>83</v>
      </c>
      <c r="H106" s="45">
        <v>45976</v>
      </c>
      <c r="I106" s="43"/>
      <c r="J106" s="42"/>
    </row>
    <row r="107" spans="1:10" ht="12.75" hidden="1">
      <c r="A107" s="41">
        <f ca="1">IFERROR(__xludf.DUMMYFUNCTION("""COMPUTED_VALUE"""),45871.551878993)</f>
        <v>45871.551878992999</v>
      </c>
      <c r="B107" s="42" t="str">
        <f ca="1">IFERROR(__xludf.DUMMYFUNCTION("""COMPUTED_VALUE"""),"黃崇術")</f>
        <v>黃崇術</v>
      </c>
      <c r="C107" s="43" t="str">
        <f ca="1">IFERROR(__xludf.DUMMYFUNCTION("""COMPUTED_VALUE"""),"平")</f>
        <v>平</v>
      </c>
      <c r="D107" s="43" t="str">
        <f ca="1">IFERROR(__xludf.DUMMYFUNCTION("""COMPUTED_VALUE"""),"台灣")</f>
        <v>台灣</v>
      </c>
      <c r="E107" s="43"/>
      <c r="F107" s="59"/>
      <c r="G107" s="43"/>
      <c r="H107" s="43"/>
      <c r="I107" s="57" t="s">
        <v>66</v>
      </c>
      <c r="J107" s="42"/>
    </row>
    <row r="108" spans="1:10" ht="12.75">
      <c r="A108" s="41"/>
      <c r="B108" s="42"/>
      <c r="C108" s="43"/>
      <c r="D108" s="43"/>
      <c r="E108" s="43"/>
      <c r="F108" s="44"/>
      <c r="G108" s="43"/>
      <c r="H108" s="43"/>
      <c r="I108" s="43"/>
      <c r="J108" s="42"/>
    </row>
    <row r="109" spans="1:10" ht="12.75">
      <c r="A109" s="41"/>
      <c r="B109" s="42"/>
      <c r="C109" s="43"/>
      <c r="D109" s="43"/>
      <c r="E109" s="43"/>
      <c r="F109" s="44"/>
      <c r="G109" s="43"/>
      <c r="H109" s="43"/>
      <c r="I109" s="43"/>
      <c r="J109" s="42"/>
    </row>
    <row r="110" spans="1:10" ht="12.75">
      <c r="A110" s="41"/>
      <c r="B110" s="42"/>
      <c r="C110" s="43"/>
      <c r="D110" s="43"/>
      <c r="E110" s="43"/>
      <c r="F110" s="44"/>
      <c r="G110" s="43"/>
      <c r="H110" s="43"/>
      <c r="I110" s="43"/>
      <c r="J110" s="42"/>
    </row>
    <row r="111" spans="1:10" ht="12.75">
      <c r="A111" s="41"/>
      <c r="B111" s="42"/>
      <c r="C111" s="43"/>
      <c r="D111" s="43"/>
      <c r="E111" s="43"/>
      <c r="F111" s="44"/>
      <c r="G111" s="43"/>
      <c r="H111" s="43"/>
      <c r="I111" s="43"/>
      <c r="J111" s="42"/>
    </row>
    <row r="112" spans="1:10" ht="12.75">
      <c r="A112" s="41"/>
      <c r="B112" s="42"/>
      <c r="C112" s="43"/>
      <c r="D112" s="43"/>
      <c r="E112" s="43"/>
      <c r="F112" s="44"/>
      <c r="G112" s="43"/>
      <c r="H112" s="43"/>
      <c r="I112" s="43"/>
      <c r="J112" s="42"/>
    </row>
    <row r="113" spans="1:10" ht="12.75">
      <c r="A113" s="41"/>
      <c r="B113" s="42"/>
      <c r="C113" s="43"/>
      <c r="D113" s="43"/>
      <c r="E113" s="43"/>
      <c r="F113" s="44"/>
      <c r="G113" s="43"/>
      <c r="H113" s="43"/>
      <c r="I113" s="43"/>
      <c r="J113" s="42"/>
    </row>
    <row r="114" spans="1:10" ht="12.75">
      <c r="A114" s="41"/>
      <c r="B114" s="42"/>
      <c r="C114" s="43"/>
      <c r="D114" s="43"/>
      <c r="E114" s="43"/>
      <c r="F114" s="44"/>
      <c r="G114" s="43"/>
      <c r="H114" s="43"/>
      <c r="I114" s="43"/>
      <c r="J114" s="42"/>
    </row>
    <row r="115" spans="1:10" ht="12.75">
      <c r="A115" s="41"/>
      <c r="B115" s="42"/>
      <c r="C115" s="43"/>
      <c r="D115" s="43"/>
      <c r="E115" s="43"/>
      <c r="F115" s="44"/>
      <c r="G115" s="43"/>
      <c r="H115" s="43"/>
      <c r="I115" s="43"/>
      <c r="J115" s="42"/>
    </row>
    <row r="116" spans="1:10" ht="12.75">
      <c r="A116" s="41"/>
      <c r="B116" s="42"/>
      <c r="C116" s="43"/>
      <c r="D116" s="43"/>
      <c r="E116" s="43"/>
      <c r="F116" s="44"/>
      <c r="G116" s="43"/>
      <c r="H116" s="43"/>
      <c r="I116" s="43"/>
      <c r="J116" s="42"/>
    </row>
    <row r="117" spans="1:10" ht="12.75">
      <c r="A117" s="41"/>
      <c r="B117" s="42"/>
      <c r="C117" s="43"/>
      <c r="D117" s="43"/>
      <c r="E117" s="43"/>
      <c r="F117" s="44"/>
      <c r="G117" s="43"/>
      <c r="H117" s="43"/>
      <c r="I117" s="43"/>
      <c r="J117" s="42"/>
    </row>
    <row r="118" spans="1:10" ht="12.75">
      <c r="A118" s="41"/>
      <c r="B118" s="42"/>
      <c r="C118" s="43"/>
      <c r="D118" s="43"/>
      <c r="E118" s="43"/>
      <c r="F118" s="44"/>
      <c r="G118" s="43"/>
      <c r="H118" s="43"/>
      <c r="I118" s="43"/>
      <c r="J118" s="42"/>
    </row>
    <row r="119" spans="1:10" ht="12.75">
      <c r="A119" s="41"/>
      <c r="B119" s="42"/>
      <c r="C119" s="43"/>
      <c r="D119" s="43"/>
      <c r="E119" s="43"/>
      <c r="F119" s="44"/>
      <c r="G119" s="43"/>
      <c r="H119" s="43"/>
      <c r="I119" s="43"/>
      <c r="J119" s="42"/>
    </row>
    <row r="120" spans="1:10" ht="12.75">
      <c r="A120" s="41"/>
      <c r="B120" s="42"/>
      <c r="C120" s="43"/>
      <c r="D120" s="43"/>
      <c r="E120" s="43"/>
      <c r="F120" s="44"/>
      <c r="G120" s="43"/>
      <c r="H120" s="43"/>
      <c r="I120" s="43"/>
      <c r="J120" s="42"/>
    </row>
    <row r="121" spans="1:10" ht="12.75">
      <c r="A121" s="41"/>
      <c r="B121" s="42"/>
      <c r="C121" s="43"/>
      <c r="D121" s="43"/>
      <c r="E121" s="43"/>
      <c r="F121" s="44"/>
      <c r="G121" s="43"/>
      <c r="H121" s="43"/>
      <c r="I121" s="43"/>
      <c r="J121" s="42"/>
    </row>
    <row r="122" spans="1:10" ht="12.75">
      <c r="A122" s="41"/>
      <c r="B122" s="42"/>
      <c r="C122" s="43"/>
      <c r="D122" s="43"/>
      <c r="E122" s="43"/>
      <c r="F122" s="44"/>
      <c r="G122" s="43"/>
      <c r="H122" s="43"/>
      <c r="I122" s="43"/>
      <c r="J122" s="42"/>
    </row>
    <row r="123" spans="1:10" ht="12.75">
      <c r="A123" s="41"/>
      <c r="B123" s="42"/>
      <c r="C123" s="43"/>
      <c r="D123" s="43"/>
      <c r="E123" s="43"/>
      <c r="F123" s="44"/>
      <c r="G123" s="43"/>
      <c r="H123" s="43"/>
      <c r="I123" s="43"/>
      <c r="J123" s="42"/>
    </row>
    <row r="124" spans="1:10" ht="12.75">
      <c r="A124" s="41"/>
      <c r="B124" s="42"/>
      <c r="C124" s="43"/>
      <c r="D124" s="43"/>
      <c r="E124" s="43"/>
      <c r="F124" s="44"/>
      <c r="G124" s="43"/>
      <c r="H124" s="43"/>
      <c r="I124" s="43"/>
      <c r="J124" s="42"/>
    </row>
    <row r="125" spans="1:10" ht="12.75">
      <c r="A125" s="41"/>
      <c r="B125" s="42"/>
      <c r="C125" s="43"/>
      <c r="D125" s="43"/>
      <c r="E125" s="43"/>
      <c r="F125" s="44"/>
      <c r="G125" s="43"/>
      <c r="H125" s="43"/>
      <c r="I125" s="43"/>
      <c r="J125" s="42"/>
    </row>
    <row r="126" spans="1:10" ht="12.75">
      <c r="A126" s="41"/>
      <c r="B126" s="42"/>
      <c r="C126" s="43"/>
      <c r="D126" s="43"/>
      <c r="E126" s="43"/>
      <c r="F126" s="44"/>
      <c r="G126" s="43"/>
      <c r="H126" s="43"/>
      <c r="I126" s="43"/>
      <c r="J126" s="42"/>
    </row>
    <row r="127" spans="1:10" ht="12.75">
      <c r="A127" s="41"/>
      <c r="B127" s="42"/>
      <c r="C127" s="43"/>
      <c r="D127" s="43"/>
      <c r="E127" s="43"/>
      <c r="F127" s="44"/>
      <c r="G127" s="43"/>
      <c r="H127" s="43"/>
      <c r="I127" s="43"/>
      <c r="J127" s="42"/>
    </row>
    <row r="128" spans="1:10" ht="12.75">
      <c r="A128" s="41"/>
      <c r="B128" s="42"/>
      <c r="C128" s="43"/>
      <c r="D128" s="43"/>
      <c r="E128" s="43"/>
      <c r="F128" s="44"/>
      <c r="G128" s="43"/>
      <c r="H128" s="43"/>
      <c r="I128" s="43"/>
      <c r="J128" s="42"/>
    </row>
    <row r="129" spans="1:10" ht="12.75">
      <c r="A129" s="41"/>
      <c r="B129" s="42"/>
      <c r="C129" s="43"/>
      <c r="D129" s="43"/>
      <c r="E129" s="43"/>
      <c r="F129" s="44"/>
      <c r="G129" s="43"/>
      <c r="H129" s="43"/>
      <c r="I129" s="43"/>
      <c r="J129" s="42"/>
    </row>
    <row r="130" spans="1:10" ht="12.75">
      <c r="A130" s="41"/>
      <c r="B130" s="42"/>
      <c r="C130" s="43"/>
      <c r="D130" s="43"/>
      <c r="E130" s="43"/>
      <c r="F130" s="44"/>
      <c r="G130" s="43"/>
      <c r="H130" s="43"/>
      <c r="I130" s="43"/>
      <c r="J130" s="42"/>
    </row>
    <row r="131" spans="1:10" ht="12.75">
      <c r="A131" s="41"/>
      <c r="B131" s="42"/>
      <c r="C131" s="43"/>
      <c r="D131" s="43"/>
      <c r="E131" s="43"/>
      <c r="F131" s="44"/>
      <c r="G131" s="43"/>
      <c r="H131" s="43"/>
      <c r="I131" s="43"/>
      <c r="J131" s="42"/>
    </row>
    <row r="132" spans="1:10" ht="12.75">
      <c r="A132" s="41"/>
      <c r="B132" s="42"/>
      <c r="C132" s="43"/>
      <c r="D132" s="43"/>
      <c r="E132" s="43"/>
      <c r="F132" s="44"/>
      <c r="G132" s="43"/>
      <c r="H132" s="43"/>
      <c r="I132" s="43"/>
      <c r="J132" s="42"/>
    </row>
    <row r="133" spans="1:10" ht="12.75">
      <c r="A133" s="41"/>
      <c r="B133" s="42"/>
      <c r="C133" s="43"/>
      <c r="D133" s="43"/>
      <c r="E133" s="43"/>
      <c r="F133" s="44"/>
      <c r="G133" s="43"/>
      <c r="H133" s="43"/>
      <c r="I133" s="43"/>
      <c r="J133" s="42"/>
    </row>
    <row r="134" spans="1:10" ht="12.75">
      <c r="A134" s="41"/>
      <c r="B134" s="42"/>
      <c r="C134" s="43"/>
      <c r="D134" s="43"/>
      <c r="E134" s="43"/>
      <c r="F134" s="44"/>
      <c r="G134" s="43"/>
      <c r="H134" s="43"/>
      <c r="I134" s="43"/>
      <c r="J134" s="42"/>
    </row>
    <row r="135" spans="1:10" ht="12.75">
      <c r="A135" s="41"/>
      <c r="B135" s="42"/>
      <c r="C135" s="43"/>
      <c r="D135" s="43"/>
      <c r="E135" s="43"/>
      <c r="F135" s="44"/>
      <c r="G135" s="43"/>
      <c r="H135" s="43"/>
      <c r="I135" s="43"/>
      <c r="J135" s="42"/>
    </row>
    <row r="136" spans="1:10" ht="12.75">
      <c r="A136" s="41"/>
      <c r="B136" s="42"/>
      <c r="C136" s="43"/>
      <c r="D136" s="43"/>
      <c r="E136" s="43"/>
      <c r="F136" s="44"/>
      <c r="G136" s="43"/>
      <c r="H136" s="43"/>
      <c r="I136" s="43"/>
      <c r="J136" s="42"/>
    </row>
    <row r="137" spans="1:10" ht="12.75">
      <c r="A137" s="41"/>
      <c r="B137" s="42"/>
      <c r="C137" s="43"/>
      <c r="D137" s="43"/>
      <c r="E137" s="43"/>
      <c r="F137" s="44"/>
      <c r="G137" s="43"/>
      <c r="H137" s="43"/>
      <c r="I137" s="43"/>
      <c r="J137" s="42"/>
    </row>
    <row r="138" spans="1:10" ht="12.75">
      <c r="A138" s="41"/>
      <c r="B138" s="42"/>
      <c r="C138" s="43"/>
      <c r="D138" s="43"/>
      <c r="E138" s="43"/>
      <c r="F138" s="44"/>
      <c r="G138" s="43"/>
      <c r="H138" s="43"/>
      <c r="I138" s="43"/>
      <c r="J138" s="42"/>
    </row>
    <row r="139" spans="1:10" ht="12.75">
      <c r="A139" s="41"/>
      <c r="B139" s="42"/>
      <c r="C139" s="43"/>
      <c r="D139" s="43"/>
      <c r="E139" s="43"/>
      <c r="F139" s="44"/>
      <c r="G139" s="43"/>
      <c r="H139" s="43"/>
      <c r="I139" s="43"/>
      <c r="J139" s="42"/>
    </row>
    <row r="140" spans="1:10" ht="12.75">
      <c r="A140" s="41"/>
      <c r="B140" s="42"/>
      <c r="C140" s="43"/>
      <c r="D140" s="43"/>
      <c r="E140" s="43"/>
      <c r="F140" s="44"/>
      <c r="G140" s="43"/>
      <c r="H140" s="43"/>
      <c r="I140" s="43"/>
      <c r="J140" s="42"/>
    </row>
    <row r="141" spans="1:10" ht="12.75">
      <c r="A141" s="41"/>
      <c r="B141" s="42"/>
      <c r="C141" s="43"/>
      <c r="D141" s="43"/>
      <c r="E141" s="43"/>
      <c r="F141" s="44"/>
      <c r="G141" s="43"/>
      <c r="H141" s="43"/>
      <c r="I141" s="43"/>
      <c r="J141" s="42"/>
    </row>
    <row r="142" spans="1:10" ht="12.75">
      <c r="A142" s="41"/>
      <c r="B142" s="42"/>
      <c r="C142" s="43"/>
      <c r="D142" s="43"/>
      <c r="E142" s="43"/>
      <c r="F142" s="44"/>
      <c r="G142" s="43"/>
      <c r="H142" s="43"/>
      <c r="I142" s="43"/>
      <c r="J142" s="42"/>
    </row>
    <row r="143" spans="1:10" ht="12.75">
      <c r="A143" s="41"/>
      <c r="B143" s="42"/>
      <c r="C143" s="43"/>
      <c r="D143" s="43"/>
      <c r="E143" s="43"/>
      <c r="F143" s="44"/>
      <c r="G143" s="43"/>
      <c r="H143" s="43"/>
      <c r="I143" s="43"/>
      <c r="J143" s="42"/>
    </row>
    <row r="144" spans="1:10" ht="12.75">
      <c r="A144" s="41"/>
      <c r="B144" s="42"/>
      <c r="C144" s="43"/>
      <c r="D144" s="43"/>
      <c r="E144" s="43"/>
      <c r="F144" s="44"/>
      <c r="G144" s="43"/>
      <c r="H144" s="43"/>
      <c r="I144" s="43"/>
      <c r="J144" s="42"/>
    </row>
    <row r="145" spans="1:10" ht="12.75">
      <c r="A145" s="41"/>
      <c r="B145" s="42"/>
      <c r="C145" s="43"/>
      <c r="D145" s="43"/>
      <c r="E145" s="43"/>
      <c r="F145" s="44"/>
      <c r="G145" s="43"/>
      <c r="H145" s="43"/>
      <c r="I145" s="43"/>
      <c r="J145" s="42"/>
    </row>
    <row r="146" spans="1:10" ht="12.75">
      <c r="A146" s="41"/>
      <c r="B146" s="42"/>
      <c r="C146" s="43"/>
      <c r="D146" s="43"/>
      <c r="E146" s="43"/>
      <c r="F146" s="44"/>
      <c r="G146" s="43"/>
      <c r="H146" s="43"/>
      <c r="I146" s="43"/>
      <c r="J146" s="42"/>
    </row>
    <row r="147" spans="1:10" ht="12.75">
      <c r="A147" s="41"/>
      <c r="B147" s="42"/>
      <c r="C147" s="43"/>
      <c r="D147" s="43"/>
      <c r="E147" s="43"/>
      <c r="F147" s="44"/>
      <c r="G147" s="43"/>
      <c r="H147" s="43"/>
      <c r="I147" s="43"/>
      <c r="J147" s="42"/>
    </row>
    <row r="148" spans="1:10" ht="12.75">
      <c r="A148" s="41"/>
      <c r="B148" s="42"/>
      <c r="C148" s="43"/>
      <c r="D148" s="43"/>
      <c r="E148" s="43"/>
      <c r="F148" s="44"/>
      <c r="G148" s="43"/>
      <c r="H148" s="43"/>
      <c r="I148" s="43"/>
      <c r="J148" s="42"/>
    </row>
    <row r="149" spans="1:10" ht="12.75">
      <c r="A149" s="41"/>
      <c r="B149" s="42"/>
      <c r="C149" s="43"/>
      <c r="D149" s="43"/>
      <c r="E149" s="43"/>
      <c r="F149" s="44"/>
      <c r="G149" s="43"/>
      <c r="H149" s="43"/>
      <c r="I149" s="43"/>
      <c r="J149" s="42"/>
    </row>
    <row r="150" spans="1:10" ht="12.75">
      <c r="A150" s="41"/>
      <c r="B150" s="42"/>
      <c r="C150" s="43"/>
      <c r="D150" s="43"/>
      <c r="E150" s="43"/>
      <c r="F150" s="44"/>
      <c r="G150" s="43"/>
      <c r="H150" s="43"/>
      <c r="I150" s="43"/>
      <c r="J150" s="42"/>
    </row>
    <row r="151" spans="1:10" ht="12.75">
      <c r="A151" s="41"/>
      <c r="B151" s="42"/>
      <c r="C151" s="43"/>
      <c r="D151" s="43"/>
      <c r="E151" s="43"/>
      <c r="F151" s="44"/>
      <c r="G151" s="43"/>
      <c r="H151" s="43"/>
      <c r="I151" s="43"/>
      <c r="J151" s="42"/>
    </row>
    <row r="152" spans="1:10" ht="12.75">
      <c r="A152" s="41"/>
      <c r="B152" s="42"/>
      <c r="C152" s="43"/>
      <c r="D152" s="43"/>
      <c r="E152" s="43"/>
      <c r="F152" s="44"/>
      <c r="G152" s="43"/>
      <c r="H152" s="43"/>
      <c r="I152" s="43"/>
      <c r="J152" s="42"/>
    </row>
  </sheetData>
  <autoFilter ref="C3:I107" xr:uid="{00000000-0009-0000-0000-000002000000}">
    <filterColumn colId="2">
      <filters>
        <filter val="1"/>
      </filters>
    </filterColumn>
  </autoFilter>
  <phoneticPr fontId="22" type="noConversion"/>
  <conditionalFormatting sqref="G4:G152">
    <cfRule type="expression" dxfId="1" priority="1">
      <formula>AND(E4="",,G4&lt;&gt;"")</formula>
    </cfRule>
  </conditionalFormatting>
  <conditionalFormatting sqref="I4:I152">
    <cfRule type="expression" dxfId="0" priority="2">
      <formula>AND(E4="",I4&lt;&gt;"")</formula>
    </cfRule>
  </conditionalFormatting>
  <dataValidations count="3">
    <dataValidation type="list" allowBlank="1" showErrorMessage="1" sqref="I4:I152" xr:uid="{00000000-0002-0000-0200-000000000000}">
      <formula1>"Yes,Yes素,No,'"</formula1>
    </dataValidation>
    <dataValidation type="list" allowBlank="1" sqref="G4:G152" xr:uid="{00000000-0002-0000-0200-000001000000}">
      <formula1>"',10/28,11/15,候補"</formula1>
    </dataValidation>
    <dataValidation type="list" allowBlank="1" showErrorMessage="1" sqref="H4:H152" xr:uid="{00000000-0002-0000-0200-000002000000}">
      <formula1>"10/28,11/15,皆可,'"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G152"/>
  <sheetViews>
    <sheetView workbookViewId="0"/>
  </sheetViews>
  <sheetFormatPr defaultColWidth="12.5703125" defaultRowHeight="15.75" customHeight="1"/>
  <cols>
    <col min="1" max="1" width="16.85546875" customWidth="1"/>
    <col min="2" max="2" width="8.42578125" customWidth="1"/>
    <col min="3" max="3" width="7" customWidth="1"/>
    <col min="4" max="4" width="8" customWidth="1"/>
    <col min="5" max="5" width="7.28515625" customWidth="1"/>
    <col min="6" max="6" width="17.85546875" customWidth="1"/>
    <col min="7" max="7" width="33.7109375" customWidth="1"/>
  </cols>
  <sheetData>
    <row r="1" spans="1:7">
      <c r="A1" s="60" t="s">
        <v>88</v>
      </c>
      <c r="B1" s="61"/>
      <c r="C1" s="62"/>
      <c r="D1" s="62"/>
      <c r="E1" s="62"/>
      <c r="F1" s="62"/>
      <c r="G1" s="63"/>
    </row>
    <row r="2" spans="1:7">
      <c r="A2" s="61"/>
      <c r="B2" s="61"/>
      <c r="C2" s="62"/>
      <c r="D2" s="62"/>
      <c r="E2" s="62"/>
      <c r="F2" s="62"/>
      <c r="G2" s="63"/>
    </row>
    <row r="3" spans="1:7">
      <c r="A3" s="36" t="s">
        <v>59</v>
      </c>
      <c r="B3" s="36" t="s">
        <v>60</v>
      </c>
      <c r="C3" s="36" t="s">
        <v>61</v>
      </c>
      <c r="D3" s="36" t="s">
        <v>62</v>
      </c>
      <c r="E3" s="64" t="str">
        <f>"瀑布 
("&amp;SUM(E4:E152)&amp;")"</f>
        <v>瀑布 
(90)</v>
      </c>
      <c r="F3" s="65" t="str">
        <f>"負責人安排的組別
A車("&amp;SUMIF(F4:F152,"A",E4:E152)&amp;") B車("&amp;SUMIF(F4:F152,"B",E4:E152)&amp;") 
C車("&amp;SUMIF(F4:F152,"C",E4:E152)&amp;") D車("&amp;SUMIF(F4:F152,"D",E4:E152)&amp;")
E車("&amp;SUMIF(F4:F152,"E",E4:E152)&amp;") 候補("&amp;SUMIF(F4:F152,"候補",E4:E152)&amp;")"</f>
        <v>負責人安排的組別
A車(18) B車(18) 
C車(18) D車(18)
E車(18) 候補(0)</v>
      </c>
      <c r="G3" s="66" t="s">
        <v>64</v>
      </c>
    </row>
    <row r="4" spans="1:7">
      <c r="A4" s="48">
        <v>45638.372070289348</v>
      </c>
      <c r="B4" s="2" t="s">
        <v>89</v>
      </c>
      <c r="C4" s="49" t="s">
        <v>90</v>
      </c>
      <c r="D4" s="49" t="s">
        <v>91</v>
      </c>
      <c r="E4" s="49"/>
      <c r="F4" s="49"/>
      <c r="G4" s="67"/>
    </row>
    <row r="5" spans="1:7">
      <c r="A5" s="48">
        <v>45638.378845439809</v>
      </c>
      <c r="B5" s="2" t="s">
        <v>92</v>
      </c>
      <c r="C5" s="49" t="s">
        <v>93</v>
      </c>
      <c r="D5" s="49" t="s">
        <v>91</v>
      </c>
      <c r="E5" s="49">
        <v>1</v>
      </c>
      <c r="F5" s="49" t="s">
        <v>94</v>
      </c>
      <c r="G5" s="67" t="s">
        <v>95</v>
      </c>
    </row>
    <row r="6" spans="1:7">
      <c r="A6" s="48">
        <v>45638.381099270831</v>
      </c>
      <c r="B6" s="2" t="s">
        <v>96</v>
      </c>
      <c r="C6" s="49" t="s">
        <v>97</v>
      </c>
      <c r="D6" s="49" t="s">
        <v>98</v>
      </c>
      <c r="E6" s="49">
        <v>1</v>
      </c>
      <c r="F6" s="49" t="s">
        <v>99</v>
      </c>
      <c r="G6" s="67"/>
    </row>
    <row r="7" spans="1:7">
      <c r="A7" s="48">
        <v>45638.38451802083</v>
      </c>
      <c r="B7" s="2" t="s">
        <v>100</v>
      </c>
      <c r="C7" s="49" t="s">
        <v>101</v>
      </c>
      <c r="D7" s="49" t="s">
        <v>98</v>
      </c>
      <c r="E7" s="49"/>
      <c r="F7" s="49"/>
      <c r="G7" s="67"/>
    </row>
    <row r="8" spans="1:7">
      <c r="A8" s="48">
        <v>45638.385173935181</v>
      </c>
      <c r="B8" s="2" t="s">
        <v>102</v>
      </c>
      <c r="C8" s="49" t="s">
        <v>103</v>
      </c>
      <c r="D8" s="49" t="s">
        <v>98</v>
      </c>
      <c r="E8" s="49"/>
      <c r="F8" s="49"/>
      <c r="G8" s="67"/>
    </row>
    <row r="9" spans="1:7">
      <c r="A9" s="48">
        <v>45638.385747337961</v>
      </c>
      <c r="B9" s="2" t="s">
        <v>104</v>
      </c>
      <c r="C9" s="49" t="s">
        <v>103</v>
      </c>
      <c r="D9" s="49" t="s">
        <v>91</v>
      </c>
      <c r="E9" s="49">
        <v>2</v>
      </c>
      <c r="F9" s="49" t="s">
        <v>94</v>
      </c>
      <c r="G9" s="67"/>
    </row>
    <row r="10" spans="1:7">
      <c r="A10" s="48">
        <v>45638.387054918981</v>
      </c>
      <c r="B10" s="2" t="s">
        <v>105</v>
      </c>
      <c r="C10" s="49" t="s">
        <v>106</v>
      </c>
      <c r="D10" s="49" t="s">
        <v>91</v>
      </c>
      <c r="E10" s="49">
        <v>1</v>
      </c>
      <c r="F10" s="49" t="s">
        <v>94</v>
      </c>
      <c r="G10" s="67" t="s">
        <v>107</v>
      </c>
    </row>
    <row r="11" spans="1:7">
      <c r="A11" s="48">
        <v>45638.387821643526</v>
      </c>
      <c r="B11" s="2" t="s">
        <v>108</v>
      </c>
      <c r="C11" s="49" t="s">
        <v>90</v>
      </c>
      <c r="D11" s="49" t="s">
        <v>109</v>
      </c>
      <c r="E11" s="49">
        <v>2</v>
      </c>
      <c r="F11" s="49" t="s">
        <v>94</v>
      </c>
      <c r="G11" s="67" t="s">
        <v>95</v>
      </c>
    </row>
    <row r="12" spans="1:7">
      <c r="A12" s="48">
        <v>45638.390711944441</v>
      </c>
      <c r="B12" s="2" t="s">
        <v>110</v>
      </c>
      <c r="C12" s="49" t="s">
        <v>111</v>
      </c>
      <c r="D12" s="49" t="s">
        <v>98</v>
      </c>
      <c r="E12" s="68"/>
      <c r="F12" s="51" t="s">
        <v>66</v>
      </c>
      <c r="G12" s="67"/>
    </row>
    <row r="13" spans="1:7">
      <c r="A13" s="48">
        <v>45638.402650694443</v>
      </c>
      <c r="B13" s="2" t="s">
        <v>112</v>
      </c>
      <c r="C13" s="49" t="s">
        <v>113</v>
      </c>
      <c r="D13" s="49" t="s">
        <v>98</v>
      </c>
      <c r="E13" s="49"/>
      <c r="F13" s="49"/>
      <c r="G13" s="67"/>
    </row>
    <row r="14" spans="1:7">
      <c r="A14" s="48">
        <v>45638.40927142361</v>
      </c>
      <c r="B14" s="2" t="s">
        <v>114</v>
      </c>
      <c r="C14" s="49" t="s">
        <v>106</v>
      </c>
      <c r="D14" s="49" t="s">
        <v>91</v>
      </c>
      <c r="E14" s="49">
        <v>2</v>
      </c>
      <c r="F14" s="49" t="s">
        <v>94</v>
      </c>
      <c r="G14" s="67"/>
    </row>
    <row r="15" spans="1:7">
      <c r="A15" s="48">
        <v>45638.423090613425</v>
      </c>
      <c r="B15" s="2" t="s">
        <v>115</v>
      </c>
      <c r="C15" s="49" t="s">
        <v>116</v>
      </c>
      <c r="D15" s="49" t="s">
        <v>91</v>
      </c>
      <c r="E15" s="49">
        <v>1</v>
      </c>
      <c r="F15" s="49" t="s">
        <v>94</v>
      </c>
      <c r="G15" s="67"/>
    </row>
    <row r="16" spans="1:7">
      <c r="A16" s="48">
        <v>45638.442539004631</v>
      </c>
      <c r="B16" s="2" t="s">
        <v>117</v>
      </c>
      <c r="C16" s="49" t="s">
        <v>118</v>
      </c>
      <c r="D16" s="49" t="s">
        <v>98</v>
      </c>
      <c r="E16" s="49"/>
      <c r="F16" s="49"/>
      <c r="G16" s="67"/>
    </row>
    <row r="17" spans="1:7">
      <c r="A17" s="48">
        <v>45638.459003206015</v>
      </c>
      <c r="B17" s="2" t="s">
        <v>119</v>
      </c>
      <c r="C17" s="49" t="s">
        <v>120</v>
      </c>
      <c r="D17" s="49" t="s">
        <v>91</v>
      </c>
      <c r="E17" s="49">
        <v>1</v>
      </c>
      <c r="F17" s="49" t="s">
        <v>121</v>
      </c>
      <c r="G17" s="67"/>
    </row>
    <row r="18" spans="1:7">
      <c r="A18" s="48">
        <v>45638.477263726854</v>
      </c>
      <c r="B18" s="2" t="s">
        <v>122</v>
      </c>
      <c r="C18" s="49" t="s">
        <v>123</v>
      </c>
      <c r="D18" s="49" t="s">
        <v>91</v>
      </c>
      <c r="E18" s="49"/>
      <c r="F18" s="49"/>
      <c r="G18" s="67"/>
    </row>
    <row r="19" spans="1:7">
      <c r="A19" s="48">
        <v>45638.498827743053</v>
      </c>
      <c r="B19" s="2" t="s">
        <v>124</v>
      </c>
      <c r="C19" s="49" t="s">
        <v>118</v>
      </c>
      <c r="D19" s="49" t="s">
        <v>91</v>
      </c>
      <c r="E19" s="49"/>
      <c r="F19" s="51" t="s">
        <v>66</v>
      </c>
      <c r="G19" s="67" t="s">
        <v>125</v>
      </c>
    </row>
    <row r="20" spans="1:7">
      <c r="A20" s="48">
        <v>45638.498865810179</v>
      </c>
      <c r="B20" s="2" t="s">
        <v>126</v>
      </c>
      <c r="C20" s="49" t="s">
        <v>106</v>
      </c>
      <c r="D20" s="49" t="s">
        <v>91</v>
      </c>
      <c r="E20" s="49">
        <v>2</v>
      </c>
      <c r="F20" s="49" t="s">
        <v>94</v>
      </c>
      <c r="G20" s="67"/>
    </row>
    <row r="21" spans="1:7">
      <c r="A21" s="48">
        <v>45638.508274884254</v>
      </c>
      <c r="B21" s="2" t="s">
        <v>127</v>
      </c>
      <c r="C21" s="49" t="s">
        <v>120</v>
      </c>
      <c r="D21" s="49" t="s">
        <v>91</v>
      </c>
      <c r="E21" s="49">
        <v>1</v>
      </c>
      <c r="F21" s="49" t="s">
        <v>121</v>
      </c>
      <c r="G21" s="67"/>
    </row>
    <row r="22" spans="1:7">
      <c r="A22" s="48">
        <v>45638.523583414353</v>
      </c>
      <c r="B22" s="2" t="s">
        <v>128</v>
      </c>
      <c r="C22" s="49" t="s">
        <v>129</v>
      </c>
      <c r="D22" s="49" t="s">
        <v>98</v>
      </c>
      <c r="E22" s="49"/>
      <c r="F22" s="49"/>
      <c r="G22" s="67"/>
    </row>
    <row r="23" spans="1:7">
      <c r="A23" s="48">
        <v>45638.563066215276</v>
      </c>
      <c r="B23" s="2" t="s">
        <v>130</v>
      </c>
      <c r="C23" s="49" t="s">
        <v>131</v>
      </c>
      <c r="D23" s="49" t="s">
        <v>91</v>
      </c>
      <c r="E23" s="49">
        <v>2</v>
      </c>
      <c r="F23" s="49" t="s">
        <v>132</v>
      </c>
      <c r="G23" s="67"/>
    </row>
    <row r="24" spans="1:7">
      <c r="A24" s="48">
        <v>45638.666621770833</v>
      </c>
      <c r="B24" s="2" t="s">
        <v>133</v>
      </c>
      <c r="C24" s="49" t="s">
        <v>134</v>
      </c>
      <c r="D24" s="49" t="s">
        <v>91</v>
      </c>
      <c r="E24" s="49">
        <v>2</v>
      </c>
      <c r="F24" s="49" t="s">
        <v>135</v>
      </c>
      <c r="G24" s="67"/>
    </row>
    <row r="25" spans="1:7">
      <c r="A25" s="48">
        <v>45638.677291585656</v>
      </c>
      <c r="B25" s="2" t="s">
        <v>136</v>
      </c>
      <c r="C25" s="49" t="s">
        <v>103</v>
      </c>
      <c r="D25" s="49" t="s">
        <v>91</v>
      </c>
      <c r="E25" s="49">
        <v>2</v>
      </c>
      <c r="F25" s="49" t="s">
        <v>94</v>
      </c>
      <c r="G25" s="67"/>
    </row>
    <row r="26" spans="1:7">
      <c r="A26" s="48">
        <v>45638.723038449069</v>
      </c>
      <c r="B26" s="2" t="s">
        <v>137</v>
      </c>
      <c r="C26" s="49" t="s">
        <v>138</v>
      </c>
      <c r="D26" s="49" t="s">
        <v>98</v>
      </c>
      <c r="E26" s="49">
        <v>1</v>
      </c>
      <c r="F26" s="49" t="s">
        <v>121</v>
      </c>
      <c r="G26" s="67" t="s">
        <v>139</v>
      </c>
    </row>
    <row r="27" spans="1:7">
      <c r="A27" s="48">
        <v>45638.739069594907</v>
      </c>
      <c r="B27" s="2" t="s">
        <v>140</v>
      </c>
      <c r="C27" s="49" t="s">
        <v>90</v>
      </c>
      <c r="D27" s="49" t="s">
        <v>91</v>
      </c>
      <c r="E27" s="49">
        <v>1</v>
      </c>
      <c r="F27" s="49" t="s">
        <v>94</v>
      </c>
      <c r="G27" s="67" t="s">
        <v>140</v>
      </c>
    </row>
    <row r="28" spans="1:7">
      <c r="A28" s="48">
        <v>45638.740143993055</v>
      </c>
      <c r="B28" s="2" t="s">
        <v>141</v>
      </c>
      <c r="C28" s="49" t="s">
        <v>101</v>
      </c>
      <c r="D28" s="49" t="s">
        <v>91</v>
      </c>
      <c r="E28" s="68">
        <v>1</v>
      </c>
      <c r="F28" s="49" t="s">
        <v>94</v>
      </c>
      <c r="G28" s="67" t="s">
        <v>95</v>
      </c>
    </row>
    <row r="29" spans="1:7">
      <c r="A29" s="48">
        <v>45638.757165497685</v>
      </c>
      <c r="B29" s="2" t="s">
        <v>142</v>
      </c>
      <c r="C29" s="49" t="s">
        <v>143</v>
      </c>
      <c r="D29" s="49" t="s">
        <v>98</v>
      </c>
      <c r="E29" s="49"/>
      <c r="F29" s="49"/>
      <c r="G29" s="67"/>
    </row>
    <row r="30" spans="1:7">
      <c r="A30" s="48">
        <v>45639.072665914355</v>
      </c>
      <c r="B30" s="2" t="s">
        <v>144</v>
      </c>
      <c r="C30" s="49" t="s">
        <v>123</v>
      </c>
      <c r="D30" s="49" t="s">
        <v>98</v>
      </c>
      <c r="E30" s="49"/>
      <c r="F30" s="49"/>
      <c r="G30" s="67"/>
    </row>
    <row r="31" spans="1:7">
      <c r="A31" s="48">
        <v>45639.154269618055</v>
      </c>
      <c r="B31" s="2" t="s">
        <v>145</v>
      </c>
      <c r="C31" s="49" t="s">
        <v>146</v>
      </c>
      <c r="D31" s="49" t="s">
        <v>91</v>
      </c>
      <c r="E31" s="49">
        <v>1</v>
      </c>
      <c r="F31" s="49" t="s">
        <v>135</v>
      </c>
      <c r="G31" s="67"/>
    </row>
    <row r="32" spans="1:7">
      <c r="A32" s="48">
        <v>45639.181380405098</v>
      </c>
      <c r="B32" s="2" t="s">
        <v>147</v>
      </c>
      <c r="C32" s="49" t="s">
        <v>148</v>
      </c>
      <c r="D32" s="49" t="s">
        <v>91</v>
      </c>
      <c r="E32" s="49">
        <v>2</v>
      </c>
      <c r="F32" s="49" t="s">
        <v>99</v>
      </c>
      <c r="G32" s="67"/>
    </row>
    <row r="33" spans="1:7">
      <c r="A33" s="48">
        <v>45639.278713587963</v>
      </c>
      <c r="B33" s="2" t="s">
        <v>149</v>
      </c>
      <c r="C33" s="49" t="s">
        <v>93</v>
      </c>
      <c r="D33" s="49" t="s">
        <v>91</v>
      </c>
      <c r="E33" s="49">
        <v>2</v>
      </c>
      <c r="F33" s="49" t="s">
        <v>132</v>
      </c>
      <c r="G33" s="67"/>
    </row>
    <row r="34" spans="1:7">
      <c r="A34" s="48">
        <v>45639.354734537039</v>
      </c>
      <c r="B34" s="2" t="s">
        <v>150</v>
      </c>
      <c r="C34" s="49" t="s">
        <v>101</v>
      </c>
      <c r="D34" s="49" t="s">
        <v>98</v>
      </c>
      <c r="E34" s="49"/>
      <c r="F34" s="49"/>
      <c r="G34" s="67"/>
    </row>
    <row r="35" spans="1:7">
      <c r="A35" s="48">
        <v>45639.47993061343</v>
      </c>
      <c r="B35" s="2" t="s">
        <v>151</v>
      </c>
      <c r="C35" s="49" t="s">
        <v>93</v>
      </c>
      <c r="D35" s="49" t="s">
        <v>98</v>
      </c>
      <c r="E35" s="49"/>
      <c r="F35" s="49"/>
      <c r="G35" s="67"/>
    </row>
    <row r="36" spans="1:7">
      <c r="A36" s="48">
        <v>45639.491328564814</v>
      </c>
      <c r="B36" s="2" t="s">
        <v>152</v>
      </c>
      <c r="C36" s="49" t="s">
        <v>129</v>
      </c>
      <c r="D36" s="49" t="s">
        <v>98</v>
      </c>
      <c r="E36" s="49">
        <v>1</v>
      </c>
      <c r="F36" s="49" t="s">
        <v>99</v>
      </c>
      <c r="G36" s="67"/>
    </row>
    <row r="37" spans="1:7">
      <c r="A37" s="48">
        <v>45639.518244386578</v>
      </c>
      <c r="B37" s="2" t="s">
        <v>153</v>
      </c>
      <c r="C37" s="49" t="s">
        <v>106</v>
      </c>
      <c r="D37" s="49" t="s">
        <v>98</v>
      </c>
      <c r="E37" s="49">
        <v>1</v>
      </c>
      <c r="F37" s="49" t="s">
        <v>94</v>
      </c>
      <c r="G37" s="67"/>
    </row>
    <row r="38" spans="1:7">
      <c r="A38" s="48">
        <v>45639.624490671296</v>
      </c>
      <c r="B38" s="2" t="s">
        <v>154</v>
      </c>
      <c r="C38" s="49" t="s">
        <v>101</v>
      </c>
      <c r="D38" s="49" t="s">
        <v>91</v>
      </c>
      <c r="E38" s="49">
        <v>2</v>
      </c>
      <c r="F38" s="49" t="s">
        <v>135</v>
      </c>
      <c r="G38" s="69" t="s">
        <v>155</v>
      </c>
    </row>
    <row r="39" spans="1:7">
      <c r="A39" s="48">
        <v>45639.632119363421</v>
      </c>
      <c r="B39" s="2" t="s">
        <v>156</v>
      </c>
      <c r="C39" s="49" t="s">
        <v>120</v>
      </c>
      <c r="D39" s="49" t="s">
        <v>98</v>
      </c>
      <c r="E39" s="68">
        <v>1</v>
      </c>
      <c r="F39" s="49" t="s">
        <v>121</v>
      </c>
      <c r="G39" s="67"/>
    </row>
    <row r="40" spans="1:7">
      <c r="A40" s="48">
        <v>45639.642548506941</v>
      </c>
      <c r="B40" s="2" t="s">
        <v>157</v>
      </c>
      <c r="C40" s="49" t="s">
        <v>120</v>
      </c>
      <c r="D40" s="49" t="s">
        <v>98</v>
      </c>
      <c r="E40" s="68"/>
      <c r="F40" s="51" t="s">
        <v>66</v>
      </c>
      <c r="G40" s="67"/>
    </row>
    <row r="41" spans="1:7">
      <c r="A41" s="48">
        <v>45639.644864027781</v>
      </c>
      <c r="B41" s="2" t="s">
        <v>158</v>
      </c>
      <c r="C41" s="49" t="s">
        <v>138</v>
      </c>
      <c r="D41" s="49" t="s">
        <v>91</v>
      </c>
      <c r="E41" s="49">
        <v>1</v>
      </c>
      <c r="F41" s="49" t="s">
        <v>135</v>
      </c>
      <c r="G41" s="67" t="s">
        <v>139</v>
      </c>
    </row>
    <row r="42" spans="1:7">
      <c r="A42" s="48">
        <v>45639.684549907412</v>
      </c>
      <c r="B42" s="2" t="s">
        <v>159</v>
      </c>
      <c r="C42" s="49" t="s">
        <v>120</v>
      </c>
      <c r="D42" s="49" t="s">
        <v>98</v>
      </c>
      <c r="E42" s="49"/>
      <c r="F42" s="49"/>
      <c r="G42" s="67"/>
    </row>
    <row r="43" spans="1:7">
      <c r="A43" s="48">
        <v>45639.801468472215</v>
      </c>
      <c r="B43" s="2" t="s">
        <v>160</v>
      </c>
      <c r="C43" s="49" t="s">
        <v>93</v>
      </c>
      <c r="D43" s="49" t="s">
        <v>98</v>
      </c>
      <c r="E43" s="49"/>
      <c r="F43" s="49"/>
      <c r="G43" s="67"/>
    </row>
    <row r="44" spans="1:7">
      <c r="A44" s="48">
        <v>45639.909616446756</v>
      </c>
      <c r="B44" s="2" t="s">
        <v>161</v>
      </c>
      <c r="C44" s="49" t="s">
        <v>120</v>
      </c>
      <c r="D44" s="49" t="s">
        <v>91</v>
      </c>
      <c r="E44" s="49">
        <v>1</v>
      </c>
      <c r="F44" s="49" t="s">
        <v>121</v>
      </c>
      <c r="G44" s="67"/>
    </row>
    <row r="45" spans="1:7">
      <c r="A45" s="48">
        <v>45640.079187569441</v>
      </c>
      <c r="B45" s="2" t="s">
        <v>162</v>
      </c>
      <c r="C45" s="49" t="s">
        <v>138</v>
      </c>
      <c r="D45" s="49" t="s">
        <v>91</v>
      </c>
      <c r="E45" s="49"/>
      <c r="F45" s="49"/>
      <c r="G45" s="67"/>
    </row>
    <row r="46" spans="1:7">
      <c r="A46" s="48">
        <v>45640.325329571759</v>
      </c>
      <c r="B46" s="2" t="s">
        <v>163</v>
      </c>
      <c r="C46" s="49" t="s">
        <v>103</v>
      </c>
      <c r="D46" s="49" t="s">
        <v>98</v>
      </c>
      <c r="E46" s="49"/>
      <c r="F46" s="49"/>
      <c r="G46" s="67"/>
    </row>
    <row r="47" spans="1:7">
      <c r="A47" s="48">
        <v>45640.390796608801</v>
      </c>
      <c r="B47" s="2" t="s">
        <v>164</v>
      </c>
      <c r="C47" s="49" t="s">
        <v>131</v>
      </c>
      <c r="D47" s="49" t="s">
        <v>91</v>
      </c>
      <c r="E47" s="49">
        <v>2</v>
      </c>
      <c r="F47" s="49" t="s">
        <v>132</v>
      </c>
      <c r="G47" s="67"/>
    </row>
    <row r="48" spans="1:7">
      <c r="A48" s="48">
        <v>45640.43038046296</v>
      </c>
      <c r="B48" s="2" t="s">
        <v>165</v>
      </c>
      <c r="C48" s="49" t="s">
        <v>103</v>
      </c>
      <c r="D48" s="49" t="s">
        <v>98</v>
      </c>
      <c r="E48" s="49"/>
      <c r="F48" s="49"/>
      <c r="G48" s="67"/>
    </row>
    <row r="49" spans="1:7">
      <c r="A49" s="48">
        <v>45640.529365150469</v>
      </c>
      <c r="B49" s="2" t="s">
        <v>166</v>
      </c>
      <c r="C49" s="49" t="s">
        <v>167</v>
      </c>
      <c r="D49" s="49" t="s">
        <v>98</v>
      </c>
      <c r="E49" s="49">
        <v>2</v>
      </c>
      <c r="F49" s="49" t="s">
        <v>132</v>
      </c>
      <c r="G49" s="67"/>
    </row>
    <row r="50" spans="1:7">
      <c r="A50" s="48">
        <v>45640.685003425926</v>
      </c>
      <c r="B50" s="2" t="s">
        <v>168</v>
      </c>
      <c r="C50" s="49" t="s">
        <v>146</v>
      </c>
      <c r="D50" s="49" t="s">
        <v>91</v>
      </c>
      <c r="E50" s="49">
        <v>1</v>
      </c>
      <c r="F50" s="49" t="s">
        <v>121</v>
      </c>
      <c r="G50" s="67"/>
    </row>
    <row r="51" spans="1:7">
      <c r="A51" s="48">
        <v>45641.013337280092</v>
      </c>
      <c r="B51" s="2" t="s">
        <v>169</v>
      </c>
      <c r="C51" s="49" t="s">
        <v>138</v>
      </c>
      <c r="D51" s="49" t="s">
        <v>98</v>
      </c>
      <c r="E51" s="68">
        <v>1</v>
      </c>
      <c r="F51" s="49" t="s">
        <v>135</v>
      </c>
      <c r="G51" s="67" t="s">
        <v>139</v>
      </c>
    </row>
    <row r="52" spans="1:7">
      <c r="A52" s="48">
        <v>45641.29914023148</v>
      </c>
      <c r="B52" s="2" t="s">
        <v>170</v>
      </c>
      <c r="C52" s="49" t="s">
        <v>120</v>
      </c>
      <c r="D52" s="49" t="s">
        <v>98</v>
      </c>
      <c r="E52" s="49"/>
      <c r="F52" s="49"/>
      <c r="G52" s="67"/>
    </row>
    <row r="53" spans="1:7">
      <c r="A53" s="48">
        <v>45641.675267754632</v>
      </c>
      <c r="B53" s="2" t="s">
        <v>171</v>
      </c>
      <c r="C53" s="49" t="s">
        <v>129</v>
      </c>
      <c r="D53" s="49" t="s">
        <v>98</v>
      </c>
      <c r="E53" s="49"/>
      <c r="F53" s="49"/>
      <c r="G53" s="67"/>
    </row>
    <row r="54" spans="1:7">
      <c r="A54" s="48">
        <v>45641.953219062503</v>
      </c>
      <c r="B54" s="2" t="s">
        <v>172</v>
      </c>
      <c r="C54" s="49" t="s">
        <v>93</v>
      </c>
      <c r="D54" s="49" t="s">
        <v>98</v>
      </c>
      <c r="E54" s="49"/>
      <c r="F54" s="49"/>
      <c r="G54" s="67"/>
    </row>
    <row r="55" spans="1:7">
      <c r="A55" s="48">
        <v>45641.976625682866</v>
      </c>
      <c r="B55" s="2" t="s">
        <v>173</v>
      </c>
      <c r="C55" s="49" t="s">
        <v>118</v>
      </c>
      <c r="D55" s="49" t="s">
        <v>98</v>
      </c>
      <c r="E55" s="49"/>
      <c r="F55" s="49"/>
      <c r="G55" s="67"/>
    </row>
    <row r="56" spans="1:7">
      <c r="A56" s="48">
        <v>45641.976777175929</v>
      </c>
      <c r="B56" s="2" t="s">
        <v>174</v>
      </c>
      <c r="C56" s="49" t="s">
        <v>103</v>
      </c>
      <c r="D56" s="49" t="s">
        <v>98</v>
      </c>
      <c r="E56" s="49"/>
      <c r="F56" s="49"/>
      <c r="G56" s="67"/>
    </row>
    <row r="57" spans="1:7">
      <c r="A57" s="48">
        <v>45642.032393055561</v>
      </c>
      <c r="B57" s="2" t="s">
        <v>175</v>
      </c>
      <c r="C57" s="49" t="s">
        <v>129</v>
      </c>
      <c r="D57" s="49" t="s">
        <v>91</v>
      </c>
      <c r="E57" s="49">
        <v>2</v>
      </c>
      <c r="F57" s="49" t="s">
        <v>135</v>
      </c>
      <c r="G57" s="67"/>
    </row>
    <row r="58" spans="1:7">
      <c r="A58" s="48">
        <v>45642.446093587962</v>
      </c>
      <c r="B58" s="2" t="s">
        <v>176</v>
      </c>
      <c r="C58" s="49" t="s">
        <v>138</v>
      </c>
      <c r="D58" s="49" t="s">
        <v>98</v>
      </c>
      <c r="E58" s="49"/>
      <c r="F58" s="49"/>
      <c r="G58" s="67"/>
    </row>
    <row r="59" spans="1:7">
      <c r="A59" s="48">
        <v>45642.535236099538</v>
      </c>
      <c r="B59" s="2" t="s">
        <v>177</v>
      </c>
      <c r="C59" s="49" t="s">
        <v>146</v>
      </c>
      <c r="D59" s="49" t="s">
        <v>91</v>
      </c>
      <c r="E59" s="68">
        <v>3</v>
      </c>
      <c r="F59" s="49" t="s">
        <v>135</v>
      </c>
      <c r="G59" s="67"/>
    </row>
    <row r="60" spans="1:7">
      <c r="A60" s="48">
        <v>45642.567048773148</v>
      </c>
      <c r="B60" s="2" t="s">
        <v>178</v>
      </c>
      <c r="C60" s="49" t="s">
        <v>120</v>
      </c>
      <c r="D60" s="49" t="s">
        <v>98</v>
      </c>
      <c r="E60" s="49">
        <v>1</v>
      </c>
      <c r="F60" s="49" t="s">
        <v>121</v>
      </c>
      <c r="G60" s="67"/>
    </row>
    <row r="61" spans="1:7">
      <c r="A61" s="48">
        <v>45642.568143854165</v>
      </c>
      <c r="B61" s="2" t="s">
        <v>179</v>
      </c>
      <c r="C61" s="49" t="s">
        <v>120</v>
      </c>
      <c r="D61" s="49" t="s">
        <v>91</v>
      </c>
      <c r="E61" s="49">
        <v>2</v>
      </c>
      <c r="F61" s="49" t="s">
        <v>121</v>
      </c>
      <c r="G61" s="67"/>
    </row>
    <row r="62" spans="1:7">
      <c r="A62" s="48">
        <v>45642.56946752315</v>
      </c>
      <c r="B62" s="2" t="s">
        <v>180</v>
      </c>
      <c r="C62" s="49" t="s">
        <v>103</v>
      </c>
      <c r="D62" s="49" t="s">
        <v>98</v>
      </c>
      <c r="E62" s="49"/>
      <c r="F62" s="49"/>
      <c r="G62" s="67"/>
    </row>
    <row r="63" spans="1:7">
      <c r="A63" s="48">
        <v>45642.622441504624</v>
      </c>
      <c r="B63" s="2" t="s">
        <v>181</v>
      </c>
      <c r="C63" s="49" t="s">
        <v>120</v>
      </c>
      <c r="D63" s="49" t="s">
        <v>98</v>
      </c>
      <c r="E63" s="49">
        <v>1</v>
      </c>
      <c r="F63" s="49" t="s">
        <v>121</v>
      </c>
      <c r="G63" s="67"/>
    </row>
    <row r="64" spans="1:7">
      <c r="A64" s="48">
        <v>45642.734513159725</v>
      </c>
      <c r="B64" s="2" t="s">
        <v>182</v>
      </c>
      <c r="C64" s="49" t="s">
        <v>120</v>
      </c>
      <c r="D64" s="49" t="s">
        <v>98</v>
      </c>
      <c r="E64" s="49">
        <v>1</v>
      </c>
      <c r="F64" s="49" t="s">
        <v>121</v>
      </c>
      <c r="G64" s="67"/>
    </row>
    <row r="65" spans="1:7">
      <c r="A65" s="48">
        <v>45642.794459699071</v>
      </c>
      <c r="B65" s="2" t="s">
        <v>183</v>
      </c>
      <c r="C65" s="49" t="s">
        <v>120</v>
      </c>
      <c r="D65" s="49" t="s">
        <v>98</v>
      </c>
      <c r="E65" s="68"/>
      <c r="F65" s="51" t="s">
        <v>66</v>
      </c>
      <c r="G65" s="67"/>
    </row>
    <row r="66" spans="1:7">
      <c r="A66" s="48">
        <v>45643.267403935184</v>
      </c>
      <c r="B66" s="2" t="s">
        <v>184</v>
      </c>
      <c r="C66" s="49" t="s">
        <v>111</v>
      </c>
      <c r="D66" s="49" t="s">
        <v>91</v>
      </c>
      <c r="E66" s="49">
        <v>2</v>
      </c>
      <c r="F66" s="49" t="s">
        <v>99</v>
      </c>
      <c r="G66" s="67"/>
    </row>
    <row r="67" spans="1:7">
      <c r="A67" s="48">
        <v>45643.450122488422</v>
      </c>
      <c r="B67" s="2" t="s">
        <v>185</v>
      </c>
      <c r="C67" s="49" t="s">
        <v>167</v>
      </c>
      <c r="D67" s="49" t="s">
        <v>91</v>
      </c>
      <c r="E67" s="49">
        <v>2</v>
      </c>
      <c r="F67" s="49" t="s">
        <v>132</v>
      </c>
      <c r="G67" s="67"/>
    </row>
    <row r="68" spans="1:7">
      <c r="A68" s="48">
        <v>45643.500634652781</v>
      </c>
      <c r="B68" s="2" t="s">
        <v>186</v>
      </c>
      <c r="C68" s="49" t="s">
        <v>131</v>
      </c>
      <c r="D68" s="49" t="s">
        <v>91</v>
      </c>
      <c r="E68" s="49"/>
      <c r="F68" s="49"/>
      <c r="G68" s="67"/>
    </row>
    <row r="69" spans="1:7">
      <c r="A69" s="48">
        <v>45643.970353124998</v>
      </c>
      <c r="B69" s="2" t="s">
        <v>187</v>
      </c>
      <c r="C69" s="49" t="s">
        <v>93</v>
      </c>
      <c r="D69" s="49" t="s">
        <v>91</v>
      </c>
      <c r="E69" s="49">
        <v>2</v>
      </c>
      <c r="F69" s="49" t="s">
        <v>132</v>
      </c>
      <c r="G69" s="67"/>
    </row>
    <row r="70" spans="1:7">
      <c r="A70" s="48">
        <v>45644.283591261577</v>
      </c>
      <c r="B70" s="2" t="s">
        <v>188</v>
      </c>
      <c r="C70" s="49" t="s">
        <v>189</v>
      </c>
      <c r="D70" s="49" t="s">
        <v>98</v>
      </c>
      <c r="E70" s="49"/>
      <c r="F70" s="49"/>
      <c r="G70" s="67"/>
    </row>
    <row r="71" spans="1:7">
      <c r="A71" s="48">
        <v>45644.416133738428</v>
      </c>
      <c r="B71" s="2" t="s">
        <v>190</v>
      </c>
      <c r="C71" s="49" t="s">
        <v>93</v>
      </c>
      <c r="D71" s="49" t="s">
        <v>98</v>
      </c>
      <c r="E71" s="49"/>
      <c r="F71" s="49"/>
      <c r="G71" s="67"/>
    </row>
    <row r="72" spans="1:7">
      <c r="A72" s="48">
        <v>45644.42878185185</v>
      </c>
      <c r="B72" s="2" t="s">
        <v>191</v>
      </c>
      <c r="C72" s="49" t="s">
        <v>138</v>
      </c>
      <c r="D72" s="49" t="s">
        <v>98</v>
      </c>
      <c r="E72" s="49">
        <v>1</v>
      </c>
      <c r="F72" s="49" t="s">
        <v>121</v>
      </c>
      <c r="G72" s="67" t="s">
        <v>139</v>
      </c>
    </row>
    <row r="73" spans="1:7">
      <c r="A73" s="48">
        <v>45644.532774918982</v>
      </c>
      <c r="B73" s="2" t="s">
        <v>192</v>
      </c>
      <c r="C73" s="49" t="s">
        <v>193</v>
      </c>
      <c r="D73" s="49" t="s">
        <v>91</v>
      </c>
      <c r="E73" s="49"/>
      <c r="F73" s="49"/>
      <c r="G73" s="67"/>
    </row>
    <row r="74" spans="1:7">
      <c r="A74" s="48">
        <v>45645.872933819446</v>
      </c>
      <c r="B74" s="2" t="s">
        <v>194</v>
      </c>
      <c r="C74" s="49" t="s">
        <v>167</v>
      </c>
      <c r="D74" s="49" t="s">
        <v>98</v>
      </c>
      <c r="E74" s="49"/>
      <c r="F74" s="49"/>
      <c r="G74" s="67"/>
    </row>
    <row r="75" spans="1:7">
      <c r="A75" s="48">
        <v>45646.579599525467</v>
      </c>
      <c r="B75" s="2" t="s">
        <v>195</v>
      </c>
      <c r="C75" s="49" t="s">
        <v>120</v>
      </c>
      <c r="D75" s="49" t="s">
        <v>98</v>
      </c>
      <c r="E75" s="68"/>
      <c r="F75" s="51" t="s">
        <v>66</v>
      </c>
      <c r="G75" s="67"/>
    </row>
    <row r="76" spans="1:7">
      <c r="A76" s="48">
        <v>45648.60208005787</v>
      </c>
      <c r="B76" s="2" t="s">
        <v>196</v>
      </c>
      <c r="C76" s="49" t="s">
        <v>134</v>
      </c>
      <c r="D76" s="49" t="s">
        <v>197</v>
      </c>
      <c r="E76" s="49">
        <v>1</v>
      </c>
      <c r="F76" s="49" t="s">
        <v>132</v>
      </c>
      <c r="G76" s="67"/>
    </row>
    <row r="77" spans="1:7">
      <c r="A77" s="48">
        <v>45648.647371203704</v>
      </c>
      <c r="B77" s="2" t="s">
        <v>198</v>
      </c>
      <c r="C77" s="49" t="s">
        <v>97</v>
      </c>
      <c r="D77" s="49" t="s">
        <v>91</v>
      </c>
      <c r="E77" s="49"/>
      <c r="F77" s="49"/>
      <c r="G77" s="67"/>
    </row>
    <row r="78" spans="1:7">
      <c r="A78" s="48">
        <v>45649.225239189815</v>
      </c>
      <c r="B78" s="2" t="s">
        <v>199</v>
      </c>
      <c r="C78" s="49" t="s">
        <v>103</v>
      </c>
      <c r="D78" s="49" t="s">
        <v>98</v>
      </c>
      <c r="E78" s="49"/>
      <c r="F78" s="49"/>
      <c r="G78" s="67"/>
    </row>
    <row r="79" spans="1:7">
      <c r="A79" s="48">
        <v>45649.762099942127</v>
      </c>
      <c r="B79" s="2" t="s">
        <v>200</v>
      </c>
      <c r="C79" s="49" t="s">
        <v>116</v>
      </c>
      <c r="D79" s="49" t="s">
        <v>98</v>
      </c>
      <c r="E79" s="49"/>
      <c r="F79" s="49"/>
      <c r="G79" s="67"/>
    </row>
    <row r="80" spans="1:7">
      <c r="A80" s="48">
        <v>45651.989525428238</v>
      </c>
      <c r="B80" s="2" t="s">
        <v>201</v>
      </c>
      <c r="C80" s="49" t="s">
        <v>138</v>
      </c>
      <c r="D80" s="49" t="s">
        <v>91</v>
      </c>
      <c r="E80" s="49">
        <v>1</v>
      </c>
      <c r="F80" s="49" t="s">
        <v>121</v>
      </c>
      <c r="G80" s="67" t="s">
        <v>139</v>
      </c>
    </row>
    <row r="81" spans="1:7">
      <c r="A81" s="48">
        <v>45652.924896365745</v>
      </c>
      <c r="B81" s="2" t="s">
        <v>202</v>
      </c>
      <c r="C81" s="49" t="s">
        <v>138</v>
      </c>
      <c r="D81" s="49" t="s">
        <v>98</v>
      </c>
      <c r="E81" s="49">
        <v>1</v>
      </c>
      <c r="F81" s="49" t="s">
        <v>121</v>
      </c>
      <c r="G81" s="67" t="s">
        <v>139</v>
      </c>
    </row>
    <row r="82" spans="1:7">
      <c r="A82" s="48">
        <v>45654.346647384256</v>
      </c>
      <c r="B82" s="2" t="s">
        <v>203</v>
      </c>
      <c r="C82" s="49" t="s">
        <v>167</v>
      </c>
      <c r="D82" s="49" t="s">
        <v>91</v>
      </c>
      <c r="E82" s="49">
        <v>2</v>
      </c>
      <c r="F82" s="49" t="s">
        <v>99</v>
      </c>
      <c r="G82" s="67"/>
    </row>
    <row r="83" spans="1:7">
      <c r="A83" s="48">
        <v>45663.083421354168</v>
      </c>
      <c r="B83" s="2" t="s">
        <v>204</v>
      </c>
      <c r="C83" s="49" t="s">
        <v>123</v>
      </c>
      <c r="D83" s="49" t="s">
        <v>91</v>
      </c>
      <c r="E83" s="49">
        <v>1</v>
      </c>
      <c r="F83" s="49" t="s">
        <v>99</v>
      </c>
      <c r="G83" s="67"/>
    </row>
    <row r="84" spans="1:7">
      <c r="A84" s="48">
        <v>45664.952592650465</v>
      </c>
      <c r="B84" s="2" t="s">
        <v>205</v>
      </c>
      <c r="C84" s="49" t="s">
        <v>101</v>
      </c>
      <c r="D84" s="49" t="s">
        <v>91</v>
      </c>
      <c r="E84" s="49"/>
      <c r="F84" s="49"/>
      <c r="G84" s="67"/>
    </row>
    <row r="85" spans="1:7">
      <c r="A85" s="48">
        <v>45665.509056759256</v>
      </c>
      <c r="B85" s="2" t="s">
        <v>206</v>
      </c>
      <c r="C85" s="49" t="s">
        <v>131</v>
      </c>
      <c r="D85" s="49" t="s">
        <v>91</v>
      </c>
      <c r="E85" s="68">
        <v>2</v>
      </c>
      <c r="F85" s="49" t="s">
        <v>99</v>
      </c>
      <c r="G85" s="67"/>
    </row>
    <row r="86" spans="1:7">
      <c r="A86" s="48">
        <v>45668.32533634259</v>
      </c>
      <c r="B86" s="2" t="s">
        <v>207</v>
      </c>
      <c r="C86" s="49" t="s">
        <v>146</v>
      </c>
      <c r="D86" s="49" t="s">
        <v>91</v>
      </c>
      <c r="E86" s="49">
        <v>2</v>
      </c>
      <c r="F86" s="49" t="s">
        <v>135</v>
      </c>
      <c r="G86" s="67"/>
    </row>
    <row r="87" spans="1:7">
      <c r="A87" s="48">
        <v>45673.504707465276</v>
      </c>
      <c r="B87" s="2" t="s">
        <v>208</v>
      </c>
      <c r="C87" s="49" t="s">
        <v>111</v>
      </c>
      <c r="D87" s="49" t="s">
        <v>98</v>
      </c>
      <c r="E87" s="49"/>
      <c r="F87" s="49"/>
      <c r="G87" s="67"/>
    </row>
    <row r="88" spans="1:7">
      <c r="A88" s="48">
        <v>45673.505038506941</v>
      </c>
      <c r="B88" s="2" t="s">
        <v>209</v>
      </c>
      <c r="C88" s="49" t="s">
        <v>111</v>
      </c>
      <c r="D88" s="49" t="s">
        <v>91</v>
      </c>
      <c r="E88" s="49"/>
      <c r="F88" s="49"/>
      <c r="G88" s="67"/>
    </row>
    <row r="89" spans="1:7">
      <c r="A89" s="48">
        <v>45676.253410312493</v>
      </c>
      <c r="B89" s="2" t="s">
        <v>210</v>
      </c>
      <c r="C89" s="49" t="s">
        <v>123</v>
      </c>
      <c r="D89" s="49" t="s">
        <v>91</v>
      </c>
      <c r="E89" s="49">
        <v>1</v>
      </c>
      <c r="F89" s="49" t="s">
        <v>135</v>
      </c>
      <c r="G89" s="67" t="s">
        <v>211</v>
      </c>
    </row>
    <row r="90" spans="1:7">
      <c r="A90" s="48">
        <v>45678.121941481484</v>
      </c>
      <c r="B90" s="2" t="s">
        <v>212</v>
      </c>
      <c r="C90" s="49" t="s">
        <v>123</v>
      </c>
      <c r="D90" s="49" t="s">
        <v>91</v>
      </c>
      <c r="E90" s="49">
        <v>3</v>
      </c>
      <c r="F90" s="49" t="s">
        <v>132</v>
      </c>
      <c r="G90" s="67"/>
    </row>
    <row r="91" spans="1:7">
      <c r="A91" s="48">
        <v>45680.570783819443</v>
      </c>
      <c r="B91" s="2" t="s">
        <v>213</v>
      </c>
      <c r="C91" s="49" t="s">
        <v>123</v>
      </c>
      <c r="D91" s="49" t="s">
        <v>91</v>
      </c>
      <c r="E91" s="68"/>
      <c r="F91" s="51" t="s">
        <v>66</v>
      </c>
      <c r="G91" s="67"/>
    </row>
    <row r="92" spans="1:7">
      <c r="A92" s="48">
        <v>45683.335213726852</v>
      </c>
      <c r="B92" s="2" t="s">
        <v>214</v>
      </c>
      <c r="C92" s="49" t="s">
        <v>106</v>
      </c>
      <c r="D92" s="49" t="s">
        <v>91</v>
      </c>
      <c r="E92" s="49">
        <v>1</v>
      </c>
      <c r="F92" s="49" t="s">
        <v>135</v>
      </c>
      <c r="G92" s="67"/>
    </row>
    <row r="93" spans="1:7">
      <c r="A93" s="48">
        <v>45683.916805057866</v>
      </c>
      <c r="B93" s="2" t="s">
        <v>215</v>
      </c>
      <c r="C93" s="49" t="s">
        <v>129</v>
      </c>
      <c r="D93" s="49" t="s">
        <v>98</v>
      </c>
      <c r="E93" s="49"/>
      <c r="F93" s="49"/>
      <c r="G93" s="67"/>
    </row>
    <row r="94" spans="1:7">
      <c r="A94" s="48">
        <v>45689.030508842588</v>
      </c>
      <c r="B94" s="2" t="s">
        <v>216</v>
      </c>
      <c r="C94" s="49" t="s">
        <v>118</v>
      </c>
      <c r="D94" s="49" t="s">
        <v>91</v>
      </c>
      <c r="E94" s="68"/>
      <c r="F94" s="51" t="s">
        <v>66</v>
      </c>
      <c r="G94" s="67"/>
    </row>
    <row r="95" spans="1:7">
      <c r="A95" s="48">
        <v>45701.587558599538</v>
      </c>
      <c r="B95" s="2" t="s">
        <v>217</v>
      </c>
      <c r="C95" s="49" t="s">
        <v>97</v>
      </c>
      <c r="D95" s="49" t="s">
        <v>98</v>
      </c>
      <c r="E95" s="49">
        <v>1</v>
      </c>
      <c r="F95" s="49" t="s">
        <v>135</v>
      </c>
      <c r="G95" s="67"/>
    </row>
    <row r="96" spans="1:7">
      <c r="A96" s="48">
        <v>45710.506724756946</v>
      </c>
      <c r="B96" s="2" t="s">
        <v>218</v>
      </c>
      <c r="C96" s="49" t="s">
        <v>97</v>
      </c>
      <c r="D96" s="49" t="s">
        <v>91</v>
      </c>
      <c r="E96" s="49"/>
      <c r="F96" s="49"/>
      <c r="G96" s="67"/>
    </row>
    <row r="97" spans="1:7">
      <c r="A97" s="48">
        <v>45713.094353298606</v>
      </c>
      <c r="B97" s="2" t="s">
        <v>219</v>
      </c>
      <c r="C97" s="49" t="s">
        <v>131</v>
      </c>
      <c r="D97" s="49" t="s">
        <v>91</v>
      </c>
      <c r="E97" s="49">
        <v>1</v>
      </c>
      <c r="F97" s="49" t="s">
        <v>121</v>
      </c>
      <c r="G97" s="67"/>
    </row>
    <row r="98" spans="1:7">
      <c r="A98" s="48">
        <v>45717.55344956019</v>
      </c>
      <c r="B98" s="2" t="s">
        <v>220</v>
      </c>
      <c r="C98" s="49" t="s">
        <v>111</v>
      </c>
      <c r="D98" s="49" t="s">
        <v>98</v>
      </c>
      <c r="E98" s="49">
        <v>1</v>
      </c>
      <c r="F98" s="49" t="s">
        <v>94</v>
      </c>
      <c r="G98" s="67" t="s">
        <v>95</v>
      </c>
    </row>
    <row r="99" spans="1:7">
      <c r="A99" s="48">
        <v>45718.277109456016</v>
      </c>
      <c r="B99" s="2" t="s">
        <v>221</v>
      </c>
      <c r="C99" s="49" t="s">
        <v>120</v>
      </c>
      <c r="D99" s="49" t="s">
        <v>91</v>
      </c>
      <c r="E99" s="49"/>
      <c r="F99" s="51" t="s">
        <v>66</v>
      </c>
      <c r="G99" s="67"/>
    </row>
    <row r="100" spans="1:7">
      <c r="A100" s="48">
        <v>45726.000421550918</v>
      </c>
      <c r="B100" s="2" t="s">
        <v>222</v>
      </c>
      <c r="C100" s="49" t="s">
        <v>101</v>
      </c>
      <c r="D100" s="49" t="s">
        <v>91</v>
      </c>
      <c r="E100" s="49">
        <v>1</v>
      </c>
      <c r="F100" s="49" t="s">
        <v>135</v>
      </c>
      <c r="G100" s="67"/>
    </row>
    <row r="101" spans="1:7">
      <c r="A101" s="48">
        <v>45729.081913587965</v>
      </c>
      <c r="B101" s="2" t="s">
        <v>223</v>
      </c>
      <c r="C101" s="49" t="s">
        <v>224</v>
      </c>
      <c r="D101" s="49" t="s">
        <v>91</v>
      </c>
      <c r="E101" s="49">
        <v>2</v>
      </c>
      <c r="F101" s="49" t="s">
        <v>99</v>
      </c>
      <c r="G101" s="67"/>
    </row>
    <row r="102" spans="1:7">
      <c r="A102" s="48">
        <v>45759.296330578705</v>
      </c>
      <c r="B102" s="2" t="s">
        <v>225</v>
      </c>
      <c r="C102" s="49" t="s">
        <v>90</v>
      </c>
      <c r="D102" s="49" t="s">
        <v>91</v>
      </c>
      <c r="E102" s="68">
        <v>3</v>
      </c>
      <c r="F102" s="49" t="s">
        <v>99</v>
      </c>
      <c r="G102" s="67"/>
    </row>
    <row r="103" spans="1:7">
      <c r="A103" s="48">
        <v>45776.969986759257</v>
      </c>
      <c r="B103" s="2" t="s">
        <v>226</v>
      </c>
      <c r="C103" s="49" t="s">
        <v>131</v>
      </c>
      <c r="D103" s="49" t="s">
        <v>91</v>
      </c>
      <c r="E103" s="49"/>
      <c r="F103" s="49"/>
      <c r="G103" s="67"/>
    </row>
    <row r="104" spans="1:7">
      <c r="A104" s="48">
        <v>45866.522792719908</v>
      </c>
      <c r="B104" s="2" t="s">
        <v>227</v>
      </c>
      <c r="C104" s="49" t="s">
        <v>134</v>
      </c>
      <c r="D104" s="49" t="s">
        <v>98</v>
      </c>
      <c r="E104" s="49">
        <v>1</v>
      </c>
      <c r="F104" s="49" t="s">
        <v>99</v>
      </c>
      <c r="G104" s="67"/>
    </row>
    <row r="105" spans="1:7">
      <c r="A105" s="48">
        <v>45868.371744733799</v>
      </c>
      <c r="B105" s="2" t="s">
        <v>228</v>
      </c>
      <c r="C105" s="49" t="s">
        <v>118</v>
      </c>
      <c r="D105" s="49" t="s">
        <v>98</v>
      </c>
      <c r="E105" s="49">
        <v>2</v>
      </c>
      <c r="F105" s="49" t="s">
        <v>132</v>
      </c>
      <c r="G105" s="67"/>
    </row>
    <row r="106" spans="1:7">
      <c r="A106" s="48">
        <v>45868.864676215278</v>
      </c>
      <c r="B106" s="2" t="s">
        <v>229</v>
      </c>
      <c r="C106" s="49" t="s">
        <v>167</v>
      </c>
      <c r="D106" s="49" t="s">
        <v>98</v>
      </c>
      <c r="E106" s="49"/>
      <c r="F106" s="49"/>
      <c r="G106" s="67"/>
    </row>
    <row r="107" spans="1:7">
      <c r="A107" s="48">
        <v>45871.551878993057</v>
      </c>
      <c r="B107" s="2" t="s">
        <v>230</v>
      </c>
      <c r="C107" s="49" t="s">
        <v>146</v>
      </c>
      <c r="D107" s="49" t="s">
        <v>98</v>
      </c>
      <c r="E107" s="49">
        <v>1</v>
      </c>
      <c r="F107" s="49" t="s">
        <v>99</v>
      </c>
      <c r="G107" s="67"/>
    </row>
    <row r="108" spans="1:7">
      <c r="A108" s="70"/>
      <c r="B108" s="2" t="s">
        <v>231</v>
      </c>
      <c r="C108" s="49"/>
      <c r="D108" s="49"/>
      <c r="E108" s="49">
        <v>1</v>
      </c>
      <c r="F108" s="49" t="s">
        <v>121</v>
      </c>
      <c r="G108" s="67"/>
    </row>
    <row r="109" spans="1:7">
      <c r="A109" s="70"/>
      <c r="B109" s="2" t="s">
        <v>232</v>
      </c>
      <c r="C109" s="49"/>
      <c r="D109" s="49"/>
      <c r="E109" s="49">
        <v>1</v>
      </c>
      <c r="F109" s="49" t="s">
        <v>94</v>
      </c>
      <c r="G109" s="67"/>
    </row>
    <row r="110" spans="1:7">
      <c r="A110" s="70"/>
      <c r="B110" s="2" t="s">
        <v>233</v>
      </c>
      <c r="C110" s="49"/>
      <c r="D110" s="49"/>
      <c r="E110" s="49">
        <v>2</v>
      </c>
      <c r="F110" s="49" t="s">
        <v>121</v>
      </c>
      <c r="G110" s="67"/>
    </row>
    <row r="111" spans="1:7">
      <c r="A111" s="70"/>
      <c r="C111" s="49"/>
      <c r="D111" s="49"/>
      <c r="E111" s="49"/>
      <c r="F111" s="49"/>
      <c r="G111" s="67"/>
    </row>
    <row r="112" spans="1:7">
      <c r="A112" s="70"/>
      <c r="C112" s="49"/>
      <c r="D112" s="49"/>
      <c r="E112" s="49"/>
      <c r="F112" s="49"/>
      <c r="G112" s="67"/>
    </row>
    <row r="113" spans="1:7">
      <c r="A113" s="70"/>
      <c r="C113" s="49"/>
      <c r="D113" s="49"/>
      <c r="E113" s="49"/>
      <c r="F113" s="49"/>
      <c r="G113" s="67"/>
    </row>
    <row r="114" spans="1:7">
      <c r="A114" s="70"/>
      <c r="C114" s="49"/>
      <c r="D114" s="49"/>
      <c r="E114" s="49"/>
      <c r="F114" s="49"/>
      <c r="G114" s="67"/>
    </row>
    <row r="115" spans="1:7">
      <c r="A115" s="70"/>
      <c r="C115" s="49"/>
      <c r="D115" s="49"/>
      <c r="E115" s="49"/>
      <c r="F115" s="49"/>
      <c r="G115" s="67"/>
    </row>
    <row r="116" spans="1:7">
      <c r="A116" s="70"/>
      <c r="C116" s="49"/>
      <c r="D116" s="49"/>
      <c r="E116" s="49"/>
      <c r="F116" s="49"/>
      <c r="G116" s="67"/>
    </row>
    <row r="117" spans="1:7">
      <c r="A117" s="70"/>
      <c r="C117" s="49"/>
      <c r="D117" s="49"/>
      <c r="E117" s="49"/>
      <c r="F117" s="49"/>
      <c r="G117" s="67"/>
    </row>
    <row r="118" spans="1:7">
      <c r="A118" s="70"/>
      <c r="C118" s="49"/>
      <c r="D118" s="49"/>
      <c r="E118" s="49"/>
      <c r="F118" s="49"/>
      <c r="G118" s="67"/>
    </row>
    <row r="119" spans="1:7">
      <c r="A119" s="70"/>
      <c r="C119" s="49"/>
      <c r="D119" s="49"/>
      <c r="E119" s="49"/>
      <c r="F119" s="49"/>
      <c r="G119" s="67"/>
    </row>
    <row r="120" spans="1:7">
      <c r="A120" s="70"/>
      <c r="C120" s="49"/>
      <c r="D120" s="49"/>
      <c r="E120" s="49"/>
      <c r="F120" s="49"/>
      <c r="G120" s="67"/>
    </row>
    <row r="121" spans="1:7">
      <c r="A121" s="70"/>
      <c r="C121" s="49"/>
      <c r="D121" s="49"/>
      <c r="E121" s="49"/>
      <c r="F121" s="49"/>
      <c r="G121" s="67"/>
    </row>
    <row r="122" spans="1:7">
      <c r="A122" s="70"/>
      <c r="C122" s="49"/>
      <c r="D122" s="49"/>
      <c r="E122" s="49"/>
      <c r="F122" s="49"/>
      <c r="G122" s="67"/>
    </row>
    <row r="123" spans="1:7">
      <c r="A123" s="70"/>
      <c r="C123" s="49"/>
      <c r="D123" s="49"/>
      <c r="E123" s="49"/>
      <c r="F123" s="49"/>
      <c r="G123" s="67"/>
    </row>
    <row r="124" spans="1:7">
      <c r="A124" s="70"/>
      <c r="C124" s="49"/>
      <c r="D124" s="49"/>
      <c r="E124" s="49"/>
      <c r="F124" s="49"/>
      <c r="G124" s="67"/>
    </row>
    <row r="125" spans="1:7">
      <c r="A125" s="70"/>
      <c r="C125" s="49"/>
      <c r="D125" s="49"/>
      <c r="E125" s="49"/>
      <c r="F125" s="49"/>
      <c r="G125" s="67"/>
    </row>
    <row r="126" spans="1:7">
      <c r="A126" s="70"/>
      <c r="C126" s="49"/>
      <c r="D126" s="49"/>
      <c r="E126" s="49"/>
      <c r="F126" s="49"/>
      <c r="G126" s="67"/>
    </row>
    <row r="127" spans="1:7">
      <c r="A127" s="70"/>
      <c r="C127" s="49"/>
      <c r="D127" s="49"/>
      <c r="E127" s="49"/>
      <c r="F127" s="49"/>
      <c r="G127" s="67"/>
    </row>
    <row r="128" spans="1:7">
      <c r="A128" s="70"/>
      <c r="C128" s="49"/>
      <c r="D128" s="49"/>
      <c r="E128" s="49"/>
      <c r="F128" s="49"/>
      <c r="G128" s="67"/>
    </row>
    <row r="129" spans="1:7">
      <c r="A129" s="70"/>
      <c r="C129" s="49"/>
      <c r="D129" s="49"/>
      <c r="E129" s="49"/>
      <c r="F129" s="49"/>
      <c r="G129" s="67"/>
    </row>
    <row r="130" spans="1:7">
      <c r="A130" s="70"/>
      <c r="C130" s="49"/>
      <c r="D130" s="49"/>
      <c r="E130" s="49"/>
      <c r="F130" s="49"/>
      <c r="G130" s="67"/>
    </row>
    <row r="131" spans="1:7">
      <c r="A131" s="70"/>
      <c r="C131" s="49"/>
      <c r="D131" s="49"/>
      <c r="E131" s="49"/>
      <c r="F131" s="49"/>
      <c r="G131" s="67"/>
    </row>
    <row r="132" spans="1:7">
      <c r="A132" s="70"/>
      <c r="C132" s="49"/>
      <c r="D132" s="49"/>
      <c r="E132" s="49"/>
      <c r="F132" s="49"/>
      <c r="G132" s="67"/>
    </row>
    <row r="133" spans="1:7">
      <c r="A133" s="70"/>
      <c r="C133" s="49"/>
      <c r="D133" s="49"/>
      <c r="E133" s="49"/>
      <c r="F133" s="49"/>
      <c r="G133" s="67"/>
    </row>
    <row r="134" spans="1:7">
      <c r="A134" s="70"/>
      <c r="C134" s="49"/>
      <c r="D134" s="49"/>
      <c r="E134" s="49"/>
      <c r="F134" s="49"/>
      <c r="G134" s="67"/>
    </row>
    <row r="135" spans="1:7">
      <c r="A135" s="70"/>
      <c r="C135" s="49"/>
      <c r="D135" s="49"/>
      <c r="E135" s="49"/>
      <c r="F135" s="49"/>
      <c r="G135" s="67"/>
    </row>
    <row r="136" spans="1:7">
      <c r="A136" s="70"/>
      <c r="C136" s="49"/>
      <c r="D136" s="49"/>
      <c r="E136" s="49"/>
      <c r="F136" s="49"/>
      <c r="G136" s="67"/>
    </row>
    <row r="137" spans="1:7">
      <c r="A137" s="70"/>
      <c r="C137" s="49"/>
      <c r="D137" s="49"/>
      <c r="E137" s="49"/>
      <c r="F137" s="49"/>
      <c r="G137" s="67"/>
    </row>
    <row r="138" spans="1:7">
      <c r="A138" s="70"/>
      <c r="C138" s="49"/>
      <c r="D138" s="49"/>
      <c r="E138" s="49"/>
      <c r="F138" s="49"/>
      <c r="G138" s="67"/>
    </row>
    <row r="139" spans="1:7">
      <c r="A139" s="70"/>
      <c r="C139" s="49"/>
      <c r="D139" s="49"/>
      <c r="E139" s="49"/>
      <c r="F139" s="49"/>
      <c r="G139" s="67"/>
    </row>
    <row r="140" spans="1:7">
      <c r="A140" s="70"/>
      <c r="C140" s="49"/>
      <c r="D140" s="49"/>
      <c r="E140" s="49"/>
      <c r="F140" s="49"/>
      <c r="G140" s="67"/>
    </row>
    <row r="141" spans="1:7">
      <c r="A141" s="70"/>
      <c r="C141" s="49"/>
      <c r="D141" s="49"/>
      <c r="E141" s="49"/>
      <c r="F141" s="49"/>
      <c r="G141" s="67"/>
    </row>
    <row r="142" spans="1:7">
      <c r="A142" s="70"/>
      <c r="C142" s="49"/>
      <c r="D142" s="49"/>
      <c r="E142" s="49"/>
      <c r="F142" s="49"/>
      <c r="G142" s="67"/>
    </row>
    <row r="143" spans="1:7">
      <c r="A143" s="70"/>
      <c r="C143" s="49"/>
      <c r="D143" s="49"/>
      <c r="E143" s="49"/>
      <c r="F143" s="49"/>
      <c r="G143" s="67"/>
    </row>
    <row r="144" spans="1:7">
      <c r="A144" s="70"/>
      <c r="C144" s="49"/>
      <c r="D144" s="49"/>
      <c r="E144" s="49"/>
      <c r="F144" s="49"/>
      <c r="G144" s="67"/>
    </row>
    <row r="145" spans="1:7">
      <c r="A145" s="70"/>
      <c r="C145" s="49"/>
      <c r="D145" s="49"/>
      <c r="E145" s="49"/>
      <c r="F145" s="49"/>
      <c r="G145" s="67"/>
    </row>
    <row r="146" spans="1:7">
      <c r="A146" s="70"/>
      <c r="C146" s="49"/>
      <c r="D146" s="49"/>
      <c r="E146" s="49"/>
      <c r="F146" s="49"/>
      <c r="G146" s="67"/>
    </row>
    <row r="147" spans="1:7">
      <c r="A147" s="70"/>
      <c r="C147" s="49"/>
      <c r="D147" s="49"/>
      <c r="E147" s="49"/>
      <c r="F147" s="49"/>
      <c r="G147" s="67"/>
    </row>
    <row r="148" spans="1:7">
      <c r="A148" s="70"/>
      <c r="C148" s="49"/>
      <c r="D148" s="49"/>
      <c r="E148" s="49"/>
      <c r="F148" s="49"/>
      <c r="G148" s="67"/>
    </row>
    <row r="149" spans="1:7">
      <c r="A149" s="70"/>
      <c r="C149" s="49"/>
      <c r="D149" s="49"/>
      <c r="E149" s="49"/>
      <c r="F149" s="49"/>
      <c r="G149" s="67"/>
    </row>
    <row r="150" spans="1:7">
      <c r="A150" s="70"/>
      <c r="C150" s="49"/>
      <c r="D150" s="49"/>
      <c r="E150" s="49"/>
      <c r="F150" s="49"/>
      <c r="G150" s="67"/>
    </row>
    <row r="151" spans="1:7">
      <c r="A151" s="70"/>
      <c r="C151" s="49"/>
      <c r="D151" s="49"/>
      <c r="E151" s="49"/>
      <c r="F151" s="49"/>
      <c r="G151" s="67"/>
    </row>
    <row r="152" spans="1:7">
      <c r="A152" s="70"/>
      <c r="C152" s="49"/>
      <c r="D152" s="49"/>
      <c r="E152" s="49"/>
      <c r="F152" s="49"/>
      <c r="G152" s="67"/>
    </row>
  </sheetData>
  <phoneticPr fontId="22" type="noConversion"/>
  <dataValidations count="1">
    <dataValidation type="list" allowBlank="1" showErrorMessage="1" sqref="F4:F152" xr:uid="{00000000-0002-0000-0300-000000000000}">
      <formula1>"',A,B,C,D,E,候補"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G152"/>
  <sheetViews>
    <sheetView workbookViewId="0"/>
  </sheetViews>
  <sheetFormatPr defaultColWidth="12.5703125" defaultRowHeight="15.75" customHeight="1"/>
  <cols>
    <col min="1" max="1" width="16.85546875" customWidth="1"/>
    <col min="2" max="2" width="8.42578125" customWidth="1"/>
    <col min="3" max="3" width="7" customWidth="1"/>
    <col min="4" max="4" width="8" customWidth="1"/>
    <col min="5" max="5" width="7.28515625" customWidth="1"/>
    <col min="6" max="6" width="17.85546875" customWidth="1"/>
    <col min="7" max="7" width="33.7109375" customWidth="1"/>
  </cols>
  <sheetData>
    <row r="1" spans="1:7">
      <c r="A1" s="60" t="s">
        <v>88</v>
      </c>
      <c r="B1" s="61"/>
      <c r="C1" s="62"/>
      <c r="D1" s="62"/>
      <c r="E1" s="62"/>
      <c r="F1" s="62"/>
      <c r="G1" s="63"/>
    </row>
    <row r="2" spans="1:7">
      <c r="A2" s="61"/>
      <c r="B2" s="61"/>
      <c r="C2" s="62"/>
      <c r="D2" s="62"/>
      <c r="E2" s="62"/>
      <c r="F2" s="62"/>
      <c r="G2" s="63"/>
    </row>
    <row r="3" spans="1:7">
      <c r="A3" s="36" t="s">
        <v>59</v>
      </c>
      <c r="B3" s="36" t="s">
        <v>60</v>
      </c>
      <c r="C3" s="36" t="s">
        <v>61</v>
      </c>
      <c r="D3" s="36" t="s">
        <v>62</v>
      </c>
      <c r="E3" s="64" t="str">
        <f ca="1">"瀑布 
("&amp;SUM(E4:E152)&amp;")"</f>
        <v>瀑布 
(92)</v>
      </c>
      <c r="F3" s="65" t="str">
        <f ca="1">"負責人安排的組別
A車("&amp;SUMIF(F4:F152,"A",E4:E152)&amp;") B車("&amp;SUMIF(F4:F152,"B",E4:E152)&amp;") 
C車("&amp;SUMIF(F4:F152,"C",E4:E152)&amp;") D車("&amp;SUMIF(F4:F152,"D",E4:E152)&amp;")
E車("&amp;SUMIF(F4:F152,"E",E4:E152)&amp;") 候補("&amp;SUMIF(F4:F152,"候補",E4:E152)&amp;")"</f>
        <v>負責人安排的組別
A車(16) B車(16) 
C車(16) D車(18)
E車(16) 候補(7)</v>
      </c>
      <c r="G3" s="66" t="s">
        <v>64</v>
      </c>
    </row>
    <row r="4" spans="1:7">
      <c r="A4" s="71">
        <f ca="1">IFERROR(__xludf.DUMMYFUNCTION("QUERY(IMPORTRANGE(""https://docs.google.com/spreadsheets/d/15CdL69AIlZ0s5jjvHsKjrUx6pWjrdqfGxdzETrRHHuA/edit?gid=1003674037#gid=1003674037"",""'Responses (Cleaned)'!A11:R""),""select Col1,Col3,Col16,Col17,Col18"",0)"),45638.3720702893)</f>
        <v>45638.372070289297</v>
      </c>
      <c r="B4" s="72" t="str">
        <f ca="1">IFERROR(__xludf.DUMMYFUNCTION("""COMPUTED_VALUE"""),"周裘琛")</f>
        <v>周裘琛</v>
      </c>
      <c r="C4" s="73" t="str">
        <f ca="1">IFERROR(__xludf.DUMMYFUNCTION("""COMPUTED_VALUE"""),"御")</f>
        <v>御</v>
      </c>
      <c r="D4" s="73" t="str">
        <f ca="1">IFERROR(__xludf.DUMMYFUNCTION("""COMPUTED_VALUE"""),"美國")</f>
        <v>美國</v>
      </c>
      <c r="E4" s="73"/>
      <c r="F4" s="73"/>
      <c r="G4" s="74"/>
    </row>
    <row r="5" spans="1:7">
      <c r="A5" s="75">
        <f ca="1">IFERROR(__xludf.DUMMYFUNCTION("""COMPUTED_VALUE"""),45638.3788454398)</f>
        <v>45638.378845439802</v>
      </c>
      <c r="B5" s="76" t="str">
        <f ca="1">IFERROR(__xludf.DUMMYFUNCTION("""COMPUTED_VALUE"""),"黃自敏")</f>
        <v>黃自敏</v>
      </c>
      <c r="C5" s="77" t="str">
        <f ca="1">IFERROR(__xludf.DUMMYFUNCTION("""COMPUTED_VALUE"""),"公")</f>
        <v>公</v>
      </c>
      <c r="D5" s="77" t="str">
        <f ca="1">IFERROR(__xludf.DUMMYFUNCTION("""COMPUTED_VALUE"""),"美國")</f>
        <v>美國</v>
      </c>
      <c r="E5" s="77">
        <f ca="1">IFERROR(__xludf.DUMMYFUNCTION("""COMPUTED_VALUE"""),1)</f>
        <v>1</v>
      </c>
      <c r="F5" s="77" t="s">
        <v>94</v>
      </c>
      <c r="G5" s="78" t="s">
        <v>95</v>
      </c>
    </row>
    <row r="6" spans="1:7">
      <c r="A6" s="71">
        <f ca="1">IFERROR(__xludf.DUMMYFUNCTION("""COMPUTED_VALUE"""),45638.3810992708)</f>
        <v>45638.381099270802</v>
      </c>
      <c r="B6" s="72" t="str">
        <f ca="1">IFERROR(__xludf.DUMMYFUNCTION("""COMPUTED_VALUE"""),"鄭淑瑛")</f>
        <v>鄭淑瑛</v>
      </c>
      <c r="C6" s="73" t="str">
        <f ca="1">IFERROR(__xludf.DUMMYFUNCTION("""COMPUTED_VALUE"""),"樂")</f>
        <v>樂</v>
      </c>
      <c r="D6" s="73" t="str">
        <f ca="1">IFERROR(__xludf.DUMMYFUNCTION("""COMPUTED_VALUE"""),"台灣")</f>
        <v>台灣</v>
      </c>
      <c r="E6" s="73">
        <f ca="1">IFERROR(__xludf.DUMMYFUNCTION("""COMPUTED_VALUE"""),1)</f>
        <v>1</v>
      </c>
      <c r="F6" s="73" t="s">
        <v>99</v>
      </c>
      <c r="G6" s="74"/>
    </row>
    <row r="7" spans="1:7">
      <c r="A7" s="48">
        <f ca="1">IFERROR(__xludf.DUMMYFUNCTION("""COMPUTED_VALUE"""),45638.3845180208)</f>
        <v>45638.384518020801</v>
      </c>
      <c r="B7" s="2" t="str">
        <f ca="1">IFERROR(__xludf.DUMMYFUNCTION("""COMPUTED_VALUE"""),"陳映麗")</f>
        <v>陳映麗</v>
      </c>
      <c r="C7" s="49" t="str">
        <f ca="1">IFERROR(__xludf.DUMMYFUNCTION("""COMPUTED_VALUE"""),"和")</f>
        <v>和</v>
      </c>
      <c r="D7" s="49" t="str">
        <f ca="1">IFERROR(__xludf.DUMMYFUNCTION("""COMPUTED_VALUE"""),"台灣")</f>
        <v>台灣</v>
      </c>
      <c r="E7" s="49"/>
      <c r="F7" s="49"/>
      <c r="G7" s="67"/>
    </row>
    <row r="8" spans="1:7">
      <c r="A8" s="48">
        <f ca="1">IFERROR(__xludf.DUMMYFUNCTION("""COMPUTED_VALUE"""),45638.3851739351)</f>
        <v>45638.385173935101</v>
      </c>
      <c r="B8" s="2" t="str">
        <f ca="1">IFERROR(__xludf.DUMMYFUNCTION("""COMPUTED_VALUE"""),"詹麗珠")</f>
        <v>詹麗珠</v>
      </c>
      <c r="C8" s="49" t="str">
        <f ca="1">IFERROR(__xludf.DUMMYFUNCTION("""COMPUTED_VALUE"""),"信")</f>
        <v>信</v>
      </c>
      <c r="D8" s="49" t="str">
        <f ca="1">IFERROR(__xludf.DUMMYFUNCTION("""COMPUTED_VALUE"""),"台灣")</f>
        <v>台灣</v>
      </c>
      <c r="E8" s="49"/>
      <c r="F8" s="49"/>
      <c r="G8" s="67"/>
    </row>
    <row r="9" spans="1:7">
      <c r="A9" s="48">
        <f ca="1">IFERROR(__xludf.DUMMYFUNCTION("""COMPUTED_VALUE"""),45638.3857473379)</f>
        <v>45638.385747337903</v>
      </c>
      <c r="B9" s="2" t="str">
        <f ca="1">IFERROR(__xludf.DUMMYFUNCTION("""COMPUTED_VALUE"""),"蘇玲")</f>
        <v>蘇玲</v>
      </c>
      <c r="C9" s="49" t="str">
        <f ca="1">IFERROR(__xludf.DUMMYFUNCTION("""COMPUTED_VALUE"""),"信")</f>
        <v>信</v>
      </c>
      <c r="D9" s="49" t="str">
        <f ca="1">IFERROR(__xludf.DUMMYFUNCTION("""COMPUTED_VALUE"""),"美國")</f>
        <v>美國</v>
      </c>
      <c r="E9" s="49">
        <f ca="1">IFERROR(__xludf.DUMMYFUNCTION("""COMPUTED_VALUE"""),2)</f>
        <v>2</v>
      </c>
      <c r="F9" s="49" t="s">
        <v>94</v>
      </c>
      <c r="G9" s="67"/>
    </row>
    <row r="10" spans="1:7">
      <c r="A10" s="48">
        <f ca="1">IFERROR(__xludf.DUMMYFUNCTION("""COMPUTED_VALUE"""),45638.3870549189)</f>
        <v>45638.387054918901</v>
      </c>
      <c r="B10" s="2" t="str">
        <f ca="1">IFERROR(__xludf.DUMMYFUNCTION("""COMPUTED_VALUE"""),"于艾倫")</f>
        <v>于艾倫</v>
      </c>
      <c r="C10" s="49" t="str">
        <f ca="1">IFERROR(__xludf.DUMMYFUNCTION("""COMPUTED_VALUE"""),"仁")</f>
        <v>仁</v>
      </c>
      <c r="D10" s="49" t="str">
        <f ca="1">IFERROR(__xludf.DUMMYFUNCTION("""COMPUTED_VALUE"""),"美國")</f>
        <v>美國</v>
      </c>
      <c r="E10" s="49">
        <f ca="1">IFERROR(__xludf.DUMMYFUNCTION("""COMPUTED_VALUE"""),1)</f>
        <v>1</v>
      </c>
      <c r="F10" s="49" t="s">
        <v>94</v>
      </c>
      <c r="G10" s="67" t="s">
        <v>107</v>
      </c>
    </row>
    <row r="11" spans="1:7">
      <c r="A11" s="48">
        <f ca="1">IFERROR(__xludf.DUMMYFUNCTION("""COMPUTED_VALUE"""),45638.3878216435)</f>
        <v>45638.387821643497</v>
      </c>
      <c r="B11" s="2" t="str">
        <f ca="1">IFERROR(__xludf.DUMMYFUNCTION("""COMPUTED_VALUE"""),"詹曉煦")</f>
        <v>詹曉煦</v>
      </c>
      <c r="C11" s="49" t="str">
        <f ca="1">IFERROR(__xludf.DUMMYFUNCTION("""COMPUTED_VALUE"""),"御")</f>
        <v>御</v>
      </c>
      <c r="D11" s="49" t="str">
        <f ca="1">IFERROR(__xludf.DUMMYFUNCTION("""COMPUTED_VALUE"""),"歐洲")</f>
        <v>歐洲</v>
      </c>
      <c r="E11" s="49">
        <f ca="1">IFERROR(__xludf.DUMMYFUNCTION("""COMPUTED_VALUE"""),2)</f>
        <v>2</v>
      </c>
      <c r="F11" s="49" t="s">
        <v>94</v>
      </c>
      <c r="G11" s="67" t="s">
        <v>95</v>
      </c>
    </row>
    <row r="12" spans="1:7">
      <c r="A12" s="48">
        <f ca="1">IFERROR(__xludf.DUMMYFUNCTION("""COMPUTED_VALUE"""),45638.3907119444)</f>
        <v>45638.390711944397</v>
      </c>
      <c r="B12" s="2" t="str">
        <f ca="1">IFERROR(__xludf.DUMMYFUNCTION("""COMPUTED_VALUE"""),"簡瑛瑛")</f>
        <v>簡瑛瑛</v>
      </c>
      <c r="C12" s="49" t="str">
        <f ca="1">IFERROR(__xludf.DUMMYFUNCTION("""COMPUTED_VALUE"""),"書")</f>
        <v>書</v>
      </c>
      <c r="D12" s="49" t="str">
        <f ca="1">IFERROR(__xludf.DUMMYFUNCTION("""COMPUTED_VALUE"""),"台灣")</f>
        <v>台灣</v>
      </c>
      <c r="E12" s="49">
        <f ca="1">IFERROR(__xludf.DUMMYFUNCTION("""COMPUTED_VALUE"""),2)</f>
        <v>2</v>
      </c>
      <c r="F12" s="49" t="s">
        <v>132</v>
      </c>
      <c r="G12" s="67"/>
    </row>
    <row r="13" spans="1:7">
      <c r="A13" s="48">
        <f ca="1">IFERROR(__xludf.DUMMYFUNCTION("""COMPUTED_VALUE"""),45638.4026506944)</f>
        <v>45638.402650694399</v>
      </c>
      <c r="B13" s="2" t="str">
        <f ca="1">IFERROR(__xludf.DUMMYFUNCTION("""COMPUTED_VALUE"""),"徐淑香")</f>
        <v>徐淑香</v>
      </c>
      <c r="C13" s="49" t="str">
        <f ca="1">IFERROR(__xludf.DUMMYFUNCTION("""COMPUTED_VALUE"""),"勤")</f>
        <v>勤</v>
      </c>
      <c r="D13" s="49" t="str">
        <f ca="1">IFERROR(__xludf.DUMMYFUNCTION("""COMPUTED_VALUE"""),"台灣")</f>
        <v>台灣</v>
      </c>
      <c r="E13" s="49"/>
      <c r="F13" s="49"/>
      <c r="G13" s="67"/>
    </row>
    <row r="14" spans="1:7">
      <c r="A14" s="48">
        <f ca="1">IFERROR(__xludf.DUMMYFUNCTION("""COMPUTED_VALUE"""),45638.4092714236)</f>
        <v>45638.409271423603</v>
      </c>
      <c r="B14" s="2" t="str">
        <f ca="1">IFERROR(__xludf.DUMMYFUNCTION("""COMPUTED_VALUE"""),"戚雯英")</f>
        <v>戚雯英</v>
      </c>
      <c r="C14" s="49" t="str">
        <f ca="1">IFERROR(__xludf.DUMMYFUNCTION("""COMPUTED_VALUE"""),"仁")</f>
        <v>仁</v>
      </c>
      <c r="D14" s="49" t="str">
        <f ca="1">IFERROR(__xludf.DUMMYFUNCTION("""COMPUTED_VALUE"""),"美國")</f>
        <v>美國</v>
      </c>
      <c r="E14" s="49">
        <f ca="1">IFERROR(__xludf.DUMMYFUNCTION("""COMPUTED_VALUE"""),2)</f>
        <v>2</v>
      </c>
      <c r="F14" s="49" t="s">
        <v>94</v>
      </c>
      <c r="G14" s="67"/>
    </row>
    <row r="15" spans="1:7">
      <c r="A15" s="48">
        <f ca="1">IFERROR(__xludf.DUMMYFUNCTION("""COMPUTED_VALUE"""),45638.4230906134)</f>
        <v>45638.423090613403</v>
      </c>
      <c r="B15" s="2" t="str">
        <f ca="1">IFERROR(__xludf.DUMMYFUNCTION("""COMPUTED_VALUE"""),"陳 敔")</f>
        <v>陳 敔</v>
      </c>
      <c r="C15" s="49" t="str">
        <f ca="1">IFERROR(__xludf.DUMMYFUNCTION("""COMPUTED_VALUE"""),"愛")</f>
        <v>愛</v>
      </c>
      <c r="D15" s="49" t="str">
        <f ca="1">IFERROR(__xludf.DUMMYFUNCTION("""COMPUTED_VALUE"""),"美國")</f>
        <v>美國</v>
      </c>
      <c r="E15" s="49">
        <f ca="1">IFERROR(__xludf.DUMMYFUNCTION("""COMPUTED_VALUE"""),1)</f>
        <v>1</v>
      </c>
      <c r="F15" s="49" t="s">
        <v>94</v>
      </c>
      <c r="G15" s="67"/>
    </row>
    <row r="16" spans="1:7">
      <c r="A16" s="48">
        <f ca="1">IFERROR(__xludf.DUMMYFUNCTION("""COMPUTED_VALUE"""),45638.4425390046)</f>
        <v>45638.442539004602</v>
      </c>
      <c r="B16" s="2" t="str">
        <f ca="1">IFERROR(__xludf.DUMMYFUNCTION("""COMPUTED_VALUE"""),"何莉櫻")</f>
        <v>何莉櫻</v>
      </c>
      <c r="C16" s="49" t="str">
        <f ca="1">IFERROR(__xludf.DUMMYFUNCTION("""COMPUTED_VALUE"""),"良")</f>
        <v>良</v>
      </c>
      <c r="D16" s="49" t="str">
        <f ca="1">IFERROR(__xludf.DUMMYFUNCTION("""COMPUTED_VALUE"""),"台灣")</f>
        <v>台灣</v>
      </c>
      <c r="E16" s="49"/>
      <c r="F16" s="49"/>
      <c r="G16" s="67"/>
    </row>
    <row r="17" spans="1:7">
      <c r="A17" s="48">
        <f ca="1">IFERROR(__xludf.DUMMYFUNCTION("""COMPUTED_VALUE"""),45638.459003206)</f>
        <v>45638.459003206</v>
      </c>
      <c r="B17" s="2" t="str">
        <f ca="1">IFERROR(__xludf.DUMMYFUNCTION("""COMPUTED_VALUE"""),"沈依平")</f>
        <v>沈依平</v>
      </c>
      <c r="C17" s="49" t="str">
        <f ca="1">IFERROR(__xludf.DUMMYFUNCTION("""COMPUTED_VALUE"""),"孝")</f>
        <v>孝</v>
      </c>
      <c r="D17" s="49" t="str">
        <f ca="1">IFERROR(__xludf.DUMMYFUNCTION("""COMPUTED_VALUE"""),"美國")</f>
        <v>美國</v>
      </c>
      <c r="E17" s="49">
        <f ca="1">IFERROR(__xludf.DUMMYFUNCTION("""COMPUTED_VALUE"""),1)</f>
        <v>1</v>
      </c>
      <c r="F17" s="49" t="s">
        <v>121</v>
      </c>
      <c r="G17" s="67"/>
    </row>
    <row r="18" spans="1:7">
      <c r="A18" s="48">
        <f ca="1">IFERROR(__xludf.DUMMYFUNCTION("""COMPUTED_VALUE"""),45638.4772637268)</f>
        <v>45638.477263726803</v>
      </c>
      <c r="B18" s="2" t="str">
        <f ca="1">IFERROR(__xludf.DUMMYFUNCTION("""COMPUTED_VALUE"""),"徐美玲")</f>
        <v>徐美玲</v>
      </c>
      <c r="C18" s="49" t="str">
        <f ca="1">IFERROR(__xludf.DUMMYFUNCTION("""COMPUTED_VALUE"""),"誠")</f>
        <v>誠</v>
      </c>
      <c r="D18" s="49" t="str">
        <f ca="1">IFERROR(__xludf.DUMMYFUNCTION("""COMPUTED_VALUE"""),"美國")</f>
        <v>美國</v>
      </c>
      <c r="E18" s="49"/>
      <c r="F18" s="49"/>
      <c r="G18" s="67"/>
    </row>
    <row r="19" spans="1:7">
      <c r="A19" s="48">
        <f ca="1">IFERROR(__xludf.DUMMYFUNCTION("""COMPUTED_VALUE"""),45638.498827743)</f>
        <v>45638.498827743002</v>
      </c>
      <c r="B19" s="2" t="str">
        <f ca="1">IFERROR(__xludf.DUMMYFUNCTION("""COMPUTED_VALUE"""),"李世慧")</f>
        <v>李世慧</v>
      </c>
      <c r="C19" s="49" t="str">
        <f ca="1">IFERROR(__xludf.DUMMYFUNCTION("""COMPUTED_VALUE"""),"良")</f>
        <v>良</v>
      </c>
      <c r="D19" s="49" t="str">
        <f ca="1">IFERROR(__xludf.DUMMYFUNCTION("""COMPUTED_VALUE"""),"美國")</f>
        <v>美國</v>
      </c>
      <c r="E19" s="49"/>
      <c r="F19" s="51" t="s">
        <v>66</v>
      </c>
      <c r="G19" s="67" t="s">
        <v>125</v>
      </c>
    </row>
    <row r="20" spans="1:7">
      <c r="A20" s="48">
        <f ca="1">IFERROR(__xludf.DUMMYFUNCTION("""COMPUTED_VALUE"""),45638.4988658101)</f>
        <v>45638.498865810099</v>
      </c>
      <c r="B20" s="2" t="str">
        <f ca="1">IFERROR(__xludf.DUMMYFUNCTION("""COMPUTED_VALUE"""),"楊中光")</f>
        <v>楊中光</v>
      </c>
      <c r="C20" s="49" t="str">
        <f ca="1">IFERROR(__xludf.DUMMYFUNCTION("""COMPUTED_VALUE"""),"仁")</f>
        <v>仁</v>
      </c>
      <c r="D20" s="49" t="str">
        <f ca="1">IFERROR(__xludf.DUMMYFUNCTION("""COMPUTED_VALUE"""),"美國")</f>
        <v>美國</v>
      </c>
      <c r="E20" s="49">
        <f ca="1">IFERROR(__xludf.DUMMYFUNCTION("""COMPUTED_VALUE"""),2)</f>
        <v>2</v>
      </c>
      <c r="F20" s="49" t="s">
        <v>94</v>
      </c>
      <c r="G20" s="67"/>
    </row>
    <row r="21" spans="1:7">
      <c r="A21" s="48">
        <f ca="1">IFERROR(__xludf.DUMMYFUNCTION("""COMPUTED_VALUE"""),45638.5082748842)</f>
        <v>45638.508274884203</v>
      </c>
      <c r="B21" s="2" t="str">
        <f ca="1">IFERROR(__xludf.DUMMYFUNCTION("""COMPUTED_VALUE"""),"桂馥")</f>
        <v>桂馥</v>
      </c>
      <c r="C21" s="49" t="str">
        <f ca="1">IFERROR(__xludf.DUMMYFUNCTION("""COMPUTED_VALUE"""),"孝")</f>
        <v>孝</v>
      </c>
      <c r="D21" s="49" t="str">
        <f ca="1">IFERROR(__xludf.DUMMYFUNCTION("""COMPUTED_VALUE"""),"美國")</f>
        <v>美國</v>
      </c>
      <c r="E21" s="49">
        <f ca="1">IFERROR(__xludf.DUMMYFUNCTION("""COMPUTED_VALUE"""),1)</f>
        <v>1</v>
      </c>
      <c r="F21" s="49" t="s">
        <v>121</v>
      </c>
      <c r="G21" s="67"/>
    </row>
    <row r="22" spans="1:7">
      <c r="A22" s="48">
        <f ca="1">IFERROR(__xludf.DUMMYFUNCTION("""COMPUTED_VALUE"""),45638.5235834143)</f>
        <v>45638.523583414302</v>
      </c>
      <c r="B22" s="2" t="str">
        <f ca="1">IFERROR(__xludf.DUMMYFUNCTION("""COMPUTED_VALUE"""),"楊慧玲")</f>
        <v>楊慧玲</v>
      </c>
      <c r="C22" s="49" t="str">
        <f ca="1">IFERROR(__xludf.DUMMYFUNCTION("""COMPUTED_VALUE"""),"義")</f>
        <v>義</v>
      </c>
      <c r="D22" s="49" t="str">
        <f ca="1">IFERROR(__xludf.DUMMYFUNCTION("""COMPUTED_VALUE"""),"台灣")</f>
        <v>台灣</v>
      </c>
      <c r="E22" s="49"/>
      <c r="F22" s="49"/>
      <c r="G22" s="67"/>
    </row>
    <row r="23" spans="1:7">
      <c r="A23" s="48">
        <f ca="1">IFERROR(__xludf.DUMMYFUNCTION("""COMPUTED_VALUE"""),45638.5630662152)</f>
        <v>45638.563066215203</v>
      </c>
      <c r="B23" s="2" t="str">
        <f ca="1">IFERROR(__xludf.DUMMYFUNCTION("""COMPUTED_VALUE"""),"李香苓")</f>
        <v>李香苓</v>
      </c>
      <c r="C23" s="49" t="str">
        <f ca="1">IFERROR(__xludf.DUMMYFUNCTION("""COMPUTED_VALUE"""),"儉")</f>
        <v>儉</v>
      </c>
      <c r="D23" s="49" t="str">
        <f ca="1">IFERROR(__xludf.DUMMYFUNCTION("""COMPUTED_VALUE"""),"美國")</f>
        <v>美國</v>
      </c>
      <c r="E23" s="49">
        <f ca="1">IFERROR(__xludf.DUMMYFUNCTION("""COMPUTED_VALUE"""),2)</f>
        <v>2</v>
      </c>
      <c r="F23" s="49" t="s">
        <v>132</v>
      </c>
      <c r="G23" s="67"/>
    </row>
    <row r="24" spans="1:7">
      <c r="A24" s="48">
        <f ca="1">IFERROR(__xludf.DUMMYFUNCTION("""COMPUTED_VALUE"""),45638.6666217708)</f>
        <v>45638.666621770797</v>
      </c>
      <c r="B24" s="2" t="str">
        <f ca="1">IFERROR(__xludf.DUMMYFUNCTION("""COMPUTED_VALUE"""),"鄭寧")</f>
        <v>鄭寧</v>
      </c>
      <c r="C24" s="49" t="str">
        <f ca="1">IFERROR(__xludf.DUMMYFUNCTION("""COMPUTED_VALUE"""),"恭")</f>
        <v>恭</v>
      </c>
      <c r="D24" s="49" t="str">
        <f ca="1">IFERROR(__xludf.DUMMYFUNCTION("""COMPUTED_VALUE"""),"美國")</f>
        <v>美國</v>
      </c>
      <c r="E24" s="49">
        <f ca="1">IFERROR(__xludf.DUMMYFUNCTION("""COMPUTED_VALUE"""),2)</f>
        <v>2</v>
      </c>
      <c r="F24" s="49" t="s">
        <v>132</v>
      </c>
      <c r="G24" s="67"/>
    </row>
    <row r="25" spans="1:7">
      <c r="A25" s="48">
        <f ca="1">IFERROR(__xludf.DUMMYFUNCTION("""COMPUTED_VALUE"""),45638.6772915856)</f>
        <v>45638.677291585598</v>
      </c>
      <c r="B25" s="2" t="str">
        <f ca="1">IFERROR(__xludf.DUMMYFUNCTION("""COMPUTED_VALUE"""),"畢德蘭")</f>
        <v>畢德蘭</v>
      </c>
      <c r="C25" s="49" t="str">
        <f ca="1">IFERROR(__xludf.DUMMYFUNCTION("""COMPUTED_VALUE"""),"信")</f>
        <v>信</v>
      </c>
      <c r="D25" s="49" t="str">
        <f ca="1">IFERROR(__xludf.DUMMYFUNCTION("""COMPUTED_VALUE"""),"美國")</f>
        <v>美國</v>
      </c>
      <c r="E25" s="49">
        <f ca="1">IFERROR(__xludf.DUMMYFUNCTION("""COMPUTED_VALUE"""),2)</f>
        <v>2</v>
      </c>
      <c r="F25" s="49" t="s">
        <v>94</v>
      </c>
      <c r="G25" s="67"/>
    </row>
    <row r="26" spans="1:7">
      <c r="A26" s="48">
        <f ca="1">IFERROR(__xludf.DUMMYFUNCTION("""COMPUTED_VALUE"""),45638.723038449)</f>
        <v>45638.723038449003</v>
      </c>
      <c r="B26" s="2" t="str">
        <f ca="1">IFERROR(__xludf.DUMMYFUNCTION("""COMPUTED_VALUE"""),"陳美珠")</f>
        <v>陳美珠</v>
      </c>
      <c r="C26" s="49" t="str">
        <f ca="1">IFERROR(__xludf.DUMMYFUNCTION("""COMPUTED_VALUE"""),"忠")</f>
        <v>忠</v>
      </c>
      <c r="D26" s="49" t="str">
        <f ca="1">IFERROR(__xludf.DUMMYFUNCTION("""COMPUTED_VALUE"""),"台灣")</f>
        <v>台灣</v>
      </c>
      <c r="E26" s="49">
        <f ca="1">IFERROR(__xludf.DUMMYFUNCTION("""COMPUTED_VALUE"""),1)</f>
        <v>1</v>
      </c>
      <c r="F26" s="49" t="s">
        <v>121</v>
      </c>
      <c r="G26" s="67" t="s">
        <v>139</v>
      </c>
    </row>
    <row r="27" spans="1:7">
      <c r="A27" s="48">
        <f ca="1">IFERROR(__xludf.DUMMYFUNCTION("""COMPUTED_VALUE"""),45638.7390695949)</f>
        <v>45638.7390695949</v>
      </c>
      <c r="B27" s="2" t="str">
        <f ca="1">IFERROR(__xludf.DUMMYFUNCTION("""COMPUTED_VALUE"""),"李簡美")</f>
        <v>李簡美</v>
      </c>
      <c r="C27" s="49" t="str">
        <f ca="1">IFERROR(__xludf.DUMMYFUNCTION("""COMPUTED_VALUE"""),"御")</f>
        <v>御</v>
      </c>
      <c r="D27" s="49" t="str">
        <f ca="1">IFERROR(__xludf.DUMMYFUNCTION("""COMPUTED_VALUE"""),"美國")</f>
        <v>美國</v>
      </c>
      <c r="E27" s="49">
        <f ca="1">IFERROR(__xludf.DUMMYFUNCTION("""COMPUTED_VALUE"""),1)</f>
        <v>1</v>
      </c>
      <c r="F27" s="49" t="s">
        <v>94</v>
      </c>
      <c r="G27" s="67" t="s">
        <v>140</v>
      </c>
    </row>
    <row r="28" spans="1:7">
      <c r="A28" s="48">
        <f ca="1">IFERROR(__xludf.DUMMYFUNCTION("""COMPUTED_VALUE"""),45638.740143993)</f>
        <v>45638.740143993004</v>
      </c>
      <c r="B28" s="2" t="str">
        <f ca="1">IFERROR(__xludf.DUMMYFUNCTION("""COMPUTED_VALUE"""),"王紀新")</f>
        <v>王紀新</v>
      </c>
      <c r="C28" s="49" t="str">
        <f ca="1">IFERROR(__xludf.DUMMYFUNCTION("""COMPUTED_VALUE"""),"和")</f>
        <v>和</v>
      </c>
      <c r="D28" s="49" t="str">
        <f ca="1">IFERROR(__xludf.DUMMYFUNCTION("""COMPUTED_VALUE"""),"美國")</f>
        <v>美國</v>
      </c>
      <c r="E28" s="49">
        <f ca="1">IFERROR(__xludf.DUMMYFUNCTION("""COMPUTED_VALUE"""),2)</f>
        <v>2</v>
      </c>
      <c r="F28" s="49" t="s">
        <v>135</v>
      </c>
      <c r="G28" s="67" t="s">
        <v>95</v>
      </c>
    </row>
    <row r="29" spans="1:7">
      <c r="A29" s="48">
        <f ca="1">IFERROR(__xludf.DUMMYFUNCTION("""COMPUTED_VALUE"""),45638.7571654976)</f>
        <v>45638.757165497598</v>
      </c>
      <c r="B29" s="2" t="str">
        <f ca="1">IFERROR(__xludf.DUMMYFUNCTION("""COMPUTED_VALUE"""),"李菲菲")</f>
        <v>李菲菲</v>
      </c>
      <c r="C29" s="49" t="str">
        <f ca="1">IFERROR(__xludf.DUMMYFUNCTION("""COMPUTED_VALUE"""),"篤")</f>
        <v>篤</v>
      </c>
      <c r="D29" s="49" t="str">
        <f ca="1">IFERROR(__xludf.DUMMYFUNCTION("""COMPUTED_VALUE"""),"台灣")</f>
        <v>台灣</v>
      </c>
      <c r="E29" s="49"/>
      <c r="F29" s="49"/>
      <c r="G29" s="67"/>
    </row>
    <row r="30" spans="1:7">
      <c r="A30" s="48">
        <f ca="1">IFERROR(__xludf.DUMMYFUNCTION("""COMPUTED_VALUE"""),45639.0726659143)</f>
        <v>45639.072665914297</v>
      </c>
      <c r="B30" s="2" t="str">
        <f ca="1">IFERROR(__xludf.DUMMYFUNCTION("""COMPUTED_VALUE"""),"楊褚雲")</f>
        <v>楊褚雲</v>
      </c>
      <c r="C30" s="49" t="str">
        <f ca="1">IFERROR(__xludf.DUMMYFUNCTION("""COMPUTED_VALUE"""),"誠")</f>
        <v>誠</v>
      </c>
      <c r="D30" s="49" t="str">
        <f ca="1">IFERROR(__xludf.DUMMYFUNCTION("""COMPUTED_VALUE"""),"台灣")</f>
        <v>台灣</v>
      </c>
      <c r="E30" s="49"/>
      <c r="F30" s="49"/>
      <c r="G30" s="67"/>
    </row>
    <row r="31" spans="1:7">
      <c r="A31" s="48">
        <f ca="1">IFERROR(__xludf.DUMMYFUNCTION("""COMPUTED_VALUE"""),45639.154269618)</f>
        <v>45639.154269617997</v>
      </c>
      <c r="B31" s="2" t="str">
        <f ca="1">IFERROR(__xludf.DUMMYFUNCTION("""COMPUTED_VALUE"""),"温慧清")</f>
        <v>温慧清</v>
      </c>
      <c r="C31" s="49" t="str">
        <f ca="1">IFERROR(__xludf.DUMMYFUNCTION("""COMPUTED_VALUE"""),"平")</f>
        <v>平</v>
      </c>
      <c r="D31" s="49" t="str">
        <f ca="1">IFERROR(__xludf.DUMMYFUNCTION("""COMPUTED_VALUE"""),"美國")</f>
        <v>美國</v>
      </c>
      <c r="E31" s="49">
        <f ca="1">IFERROR(__xludf.DUMMYFUNCTION("""COMPUTED_VALUE"""),1)</f>
        <v>1</v>
      </c>
      <c r="F31" s="49" t="s">
        <v>135</v>
      </c>
      <c r="G31" s="67"/>
    </row>
    <row r="32" spans="1:7">
      <c r="A32" s="48">
        <f ca="1">IFERROR(__xludf.DUMMYFUNCTION("""COMPUTED_VALUE"""),45639.1813804051)</f>
        <v>45639.181380405098</v>
      </c>
      <c r="B32" s="2" t="str">
        <f ca="1">IFERROR(__xludf.DUMMYFUNCTION("""COMPUTED_VALUE"""),"楊艷")</f>
        <v>楊艷</v>
      </c>
      <c r="C32" s="49" t="str">
        <f ca="1">IFERROR(__xludf.DUMMYFUNCTION("""COMPUTED_VALUE"""),"班")</f>
        <v>班</v>
      </c>
      <c r="D32" s="49" t="str">
        <f ca="1">IFERROR(__xludf.DUMMYFUNCTION("""COMPUTED_VALUE"""),"美國")</f>
        <v>美國</v>
      </c>
      <c r="E32" s="49">
        <f ca="1">IFERROR(__xludf.DUMMYFUNCTION("""COMPUTED_VALUE"""),2)</f>
        <v>2</v>
      </c>
      <c r="F32" s="49" t="s">
        <v>99</v>
      </c>
      <c r="G32" s="67"/>
    </row>
    <row r="33" spans="1:7">
      <c r="A33" s="48">
        <f ca="1">IFERROR(__xludf.DUMMYFUNCTION("""COMPUTED_VALUE"""),45639.2787135879)</f>
        <v>45639.278713587897</v>
      </c>
      <c r="B33" s="2" t="str">
        <f ca="1">IFERROR(__xludf.DUMMYFUNCTION("""COMPUTED_VALUE"""),"簡秀齡")</f>
        <v>簡秀齡</v>
      </c>
      <c r="C33" s="49" t="str">
        <f ca="1">IFERROR(__xludf.DUMMYFUNCTION("""COMPUTED_VALUE"""),"公")</f>
        <v>公</v>
      </c>
      <c r="D33" s="49" t="str">
        <f ca="1">IFERROR(__xludf.DUMMYFUNCTION("""COMPUTED_VALUE"""),"美國")</f>
        <v>美國</v>
      </c>
      <c r="E33" s="49">
        <f ca="1">IFERROR(__xludf.DUMMYFUNCTION("""COMPUTED_VALUE"""),2)</f>
        <v>2</v>
      </c>
      <c r="F33" s="49" t="s">
        <v>132</v>
      </c>
      <c r="G33" s="67"/>
    </row>
    <row r="34" spans="1:7">
      <c r="A34" s="48">
        <f ca="1">IFERROR(__xludf.DUMMYFUNCTION("""COMPUTED_VALUE"""),45639.354734537)</f>
        <v>45639.354734537003</v>
      </c>
      <c r="B34" s="2" t="str">
        <f ca="1">IFERROR(__xludf.DUMMYFUNCTION("""COMPUTED_VALUE"""),"劉麗莉")</f>
        <v>劉麗莉</v>
      </c>
      <c r="C34" s="49" t="str">
        <f ca="1">IFERROR(__xludf.DUMMYFUNCTION("""COMPUTED_VALUE"""),"和")</f>
        <v>和</v>
      </c>
      <c r="D34" s="49" t="str">
        <f ca="1">IFERROR(__xludf.DUMMYFUNCTION("""COMPUTED_VALUE"""),"台灣")</f>
        <v>台灣</v>
      </c>
      <c r="E34" s="49"/>
      <c r="F34" s="49"/>
      <c r="G34" s="67"/>
    </row>
    <row r="35" spans="1:7">
      <c r="A35" s="48">
        <f ca="1">IFERROR(__xludf.DUMMYFUNCTION("""COMPUTED_VALUE"""),45639.4799306134)</f>
        <v>45639.479930613401</v>
      </c>
      <c r="B35" s="2" t="str">
        <f ca="1">IFERROR(__xludf.DUMMYFUNCTION("""COMPUTED_VALUE"""),"黃長美")</f>
        <v>黃長美</v>
      </c>
      <c r="C35" s="49" t="str">
        <f ca="1">IFERROR(__xludf.DUMMYFUNCTION("""COMPUTED_VALUE"""),"公")</f>
        <v>公</v>
      </c>
      <c r="D35" s="49" t="str">
        <f ca="1">IFERROR(__xludf.DUMMYFUNCTION("""COMPUTED_VALUE"""),"台灣")</f>
        <v>台灣</v>
      </c>
      <c r="E35" s="49"/>
      <c r="F35" s="49"/>
      <c r="G35" s="67"/>
    </row>
    <row r="36" spans="1:7">
      <c r="A36" s="48">
        <f ca="1">IFERROR(__xludf.DUMMYFUNCTION("""COMPUTED_VALUE"""),45639.4913285648)</f>
        <v>45639.4913285648</v>
      </c>
      <c r="B36" s="2" t="str">
        <f ca="1">IFERROR(__xludf.DUMMYFUNCTION("""COMPUTED_VALUE"""),"應小華")</f>
        <v>應小華</v>
      </c>
      <c r="C36" s="49" t="str">
        <f ca="1">IFERROR(__xludf.DUMMYFUNCTION("""COMPUTED_VALUE"""),"義")</f>
        <v>義</v>
      </c>
      <c r="D36" s="49" t="str">
        <f ca="1">IFERROR(__xludf.DUMMYFUNCTION("""COMPUTED_VALUE"""),"台灣")</f>
        <v>台灣</v>
      </c>
      <c r="E36" s="49">
        <f ca="1">IFERROR(__xludf.DUMMYFUNCTION("""COMPUTED_VALUE"""),1)</f>
        <v>1</v>
      </c>
      <c r="F36" s="49" t="s">
        <v>135</v>
      </c>
      <c r="G36" s="67"/>
    </row>
    <row r="37" spans="1:7">
      <c r="A37" s="48">
        <f ca="1">IFERROR(__xludf.DUMMYFUNCTION("""COMPUTED_VALUE"""),45639.5182443865)</f>
        <v>45639.518244386498</v>
      </c>
      <c r="B37" s="2" t="str">
        <f ca="1">IFERROR(__xludf.DUMMYFUNCTION("""COMPUTED_VALUE"""),"王中宇")</f>
        <v>王中宇</v>
      </c>
      <c r="C37" s="49" t="str">
        <f ca="1">IFERROR(__xludf.DUMMYFUNCTION("""COMPUTED_VALUE"""),"仁")</f>
        <v>仁</v>
      </c>
      <c r="D37" s="49" t="str">
        <f ca="1">IFERROR(__xludf.DUMMYFUNCTION("""COMPUTED_VALUE"""),"台灣")</f>
        <v>台灣</v>
      </c>
      <c r="E37" s="49">
        <f ca="1">IFERROR(__xludf.DUMMYFUNCTION("""COMPUTED_VALUE"""),1)</f>
        <v>1</v>
      </c>
      <c r="F37" s="49" t="s">
        <v>94</v>
      </c>
      <c r="G37" s="67"/>
    </row>
    <row r="38" spans="1:7">
      <c r="A38" s="48">
        <f ca="1">IFERROR(__xludf.DUMMYFUNCTION("""COMPUTED_VALUE"""),45639.6244906713)</f>
        <v>45639.624490671296</v>
      </c>
      <c r="B38" s="2" t="str">
        <f ca="1">IFERROR(__xludf.DUMMYFUNCTION("""COMPUTED_VALUE"""),"楊達賢")</f>
        <v>楊達賢</v>
      </c>
      <c r="C38" s="49" t="str">
        <f ca="1">IFERROR(__xludf.DUMMYFUNCTION("""COMPUTED_VALUE"""),"和")</f>
        <v>和</v>
      </c>
      <c r="D38" s="49" t="str">
        <f ca="1">IFERROR(__xludf.DUMMYFUNCTION("""COMPUTED_VALUE"""),"美國")</f>
        <v>美國</v>
      </c>
      <c r="E38" s="49">
        <f ca="1">IFERROR(__xludf.DUMMYFUNCTION("""COMPUTED_VALUE"""),2)</f>
        <v>2</v>
      </c>
      <c r="F38" s="49" t="s">
        <v>135</v>
      </c>
      <c r="G38" s="69" t="s">
        <v>155</v>
      </c>
    </row>
    <row r="39" spans="1:7">
      <c r="A39" s="48">
        <f ca="1">IFERROR(__xludf.DUMMYFUNCTION("""COMPUTED_VALUE"""),45639.6321193634)</f>
        <v>45639.632119363399</v>
      </c>
      <c r="B39" s="2" t="str">
        <f ca="1">IFERROR(__xludf.DUMMYFUNCTION("""COMPUTED_VALUE"""),"李淑貞")</f>
        <v>李淑貞</v>
      </c>
      <c r="C39" s="49" t="str">
        <f ca="1">IFERROR(__xludf.DUMMYFUNCTION("""COMPUTED_VALUE"""),"孝")</f>
        <v>孝</v>
      </c>
      <c r="D39" s="49" t="str">
        <f ca="1">IFERROR(__xludf.DUMMYFUNCTION("""COMPUTED_VALUE"""),"台灣")</f>
        <v>台灣</v>
      </c>
      <c r="E39" s="49">
        <f ca="1">IFERROR(__xludf.DUMMYFUNCTION("""COMPUTED_VALUE"""),2)</f>
        <v>2</v>
      </c>
      <c r="F39" s="49" t="s">
        <v>121</v>
      </c>
      <c r="G39" s="67"/>
    </row>
    <row r="40" spans="1:7">
      <c r="A40" s="48">
        <f ca="1">IFERROR(__xludf.DUMMYFUNCTION("""COMPUTED_VALUE"""),45639.6425485069)</f>
        <v>45639.642548506898</v>
      </c>
      <c r="B40" s="2" t="str">
        <f ca="1">IFERROR(__xludf.DUMMYFUNCTION("""COMPUTED_VALUE"""),"陳雲紋")</f>
        <v>陳雲紋</v>
      </c>
      <c r="C40" s="49" t="str">
        <f ca="1">IFERROR(__xludf.DUMMYFUNCTION("""COMPUTED_VALUE"""),"孝")</f>
        <v>孝</v>
      </c>
      <c r="D40" s="49" t="str">
        <f ca="1">IFERROR(__xludf.DUMMYFUNCTION("""COMPUTED_VALUE"""),"台灣")</f>
        <v>台灣</v>
      </c>
      <c r="E40" s="49">
        <f ca="1">IFERROR(__xludf.DUMMYFUNCTION("""COMPUTED_VALUE"""),1)</f>
        <v>1</v>
      </c>
      <c r="F40" s="49" t="s">
        <v>83</v>
      </c>
      <c r="G40" s="67"/>
    </row>
    <row r="41" spans="1:7">
      <c r="A41" s="48">
        <f ca="1">IFERROR(__xludf.DUMMYFUNCTION("""COMPUTED_VALUE"""),45639.6448640277)</f>
        <v>45639.644864027701</v>
      </c>
      <c r="B41" s="2" t="str">
        <f ca="1">IFERROR(__xludf.DUMMYFUNCTION("""COMPUTED_VALUE"""),"陳秋惠")</f>
        <v>陳秋惠</v>
      </c>
      <c r="C41" s="49" t="str">
        <f ca="1">IFERROR(__xludf.DUMMYFUNCTION("""COMPUTED_VALUE"""),"忠")</f>
        <v>忠</v>
      </c>
      <c r="D41" s="49" t="str">
        <f ca="1">IFERROR(__xludf.DUMMYFUNCTION("""COMPUTED_VALUE"""),"美國")</f>
        <v>美國</v>
      </c>
      <c r="E41" s="49">
        <f ca="1">IFERROR(__xludf.DUMMYFUNCTION("""COMPUTED_VALUE"""),1)</f>
        <v>1</v>
      </c>
      <c r="F41" s="49" t="s">
        <v>121</v>
      </c>
      <c r="G41" s="67" t="s">
        <v>139</v>
      </c>
    </row>
    <row r="42" spans="1:7">
      <c r="A42" s="48">
        <f ca="1">IFERROR(__xludf.DUMMYFUNCTION("""COMPUTED_VALUE"""),45639.6845499074)</f>
        <v>45639.684549907397</v>
      </c>
      <c r="B42" s="2" t="str">
        <f ca="1">IFERROR(__xludf.DUMMYFUNCTION("""COMPUTED_VALUE"""),"劉啓惠")</f>
        <v>劉啓惠</v>
      </c>
      <c r="C42" s="49" t="str">
        <f ca="1">IFERROR(__xludf.DUMMYFUNCTION("""COMPUTED_VALUE"""),"孝")</f>
        <v>孝</v>
      </c>
      <c r="D42" s="49" t="str">
        <f ca="1">IFERROR(__xludf.DUMMYFUNCTION("""COMPUTED_VALUE"""),"台灣")</f>
        <v>台灣</v>
      </c>
      <c r="E42" s="49"/>
      <c r="F42" s="49"/>
      <c r="G42" s="67"/>
    </row>
    <row r="43" spans="1:7">
      <c r="A43" s="48">
        <f ca="1">IFERROR(__xludf.DUMMYFUNCTION("""COMPUTED_VALUE"""),45639.8014684722)</f>
        <v>45639.8014684722</v>
      </c>
      <c r="B43" s="2" t="str">
        <f ca="1">IFERROR(__xludf.DUMMYFUNCTION("""COMPUTED_VALUE"""),"周麗新")</f>
        <v>周麗新</v>
      </c>
      <c r="C43" s="49" t="str">
        <f ca="1">IFERROR(__xludf.DUMMYFUNCTION("""COMPUTED_VALUE"""),"公")</f>
        <v>公</v>
      </c>
      <c r="D43" s="49" t="str">
        <f ca="1">IFERROR(__xludf.DUMMYFUNCTION("""COMPUTED_VALUE"""),"台灣")</f>
        <v>台灣</v>
      </c>
      <c r="E43" s="49"/>
      <c r="F43" s="49"/>
      <c r="G43" s="67"/>
    </row>
    <row r="44" spans="1:7">
      <c r="A44" s="48">
        <f ca="1">IFERROR(__xludf.DUMMYFUNCTION("""COMPUTED_VALUE"""),45639.9096164467)</f>
        <v>45639.909616446697</v>
      </c>
      <c r="B44" s="2" t="str">
        <f ca="1">IFERROR(__xludf.DUMMYFUNCTION("""COMPUTED_VALUE"""),"葉漢國")</f>
        <v>葉漢國</v>
      </c>
      <c r="C44" s="49" t="str">
        <f ca="1">IFERROR(__xludf.DUMMYFUNCTION("""COMPUTED_VALUE"""),"孝")</f>
        <v>孝</v>
      </c>
      <c r="D44" s="49" t="str">
        <f ca="1">IFERROR(__xludf.DUMMYFUNCTION("""COMPUTED_VALUE"""),"美國")</f>
        <v>美國</v>
      </c>
      <c r="E44" s="49">
        <f ca="1">IFERROR(__xludf.DUMMYFUNCTION("""COMPUTED_VALUE"""),1)</f>
        <v>1</v>
      </c>
      <c r="F44" s="49" t="s">
        <v>121</v>
      </c>
      <c r="G44" s="67"/>
    </row>
    <row r="45" spans="1:7">
      <c r="A45" s="48">
        <f ca="1">IFERROR(__xludf.DUMMYFUNCTION("""COMPUTED_VALUE"""),45640.0791875694)</f>
        <v>45640.079187569398</v>
      </c>
      <c r="B45" s="2" t="str">
        <f ca="1">IFERROR(__xludf.DUMMYFUNCTION("""COMPUTED_VALUE"""),"陳曉昭")</f>
        <v>陳曉昭</v>
      </c>
      <c r="C45" s="49" t="str">
        <f ca="1">IFERROR(__xludf.DUMMYFUNCTION("""COMPUTED_VALUE"""),"忠")</f>
        <v>忠</v>
      </c>
      <c r="D45" s="49" t="str">
        <f ca="1">IFERROR(__xludf.DUMMYFUNCTION("""COMPUTED_VALUE"""),"美國")</f>
        <v>美國</v>
      </c>
      <c r="E45" s="49"/>
      <c r="F45" s="49"/>
      <c r="G45" s="67"/>
    </row>
    <row r="46" spans="1:7">
      <c r="A46" s="48">
        <f ca="1">IFERROR(__xludf.DUMMYFUNCTION("""COMPUTED_VALUE"""),45640.3253295717)</f>
        <v>45640.3253295717</v>
      </c>
      <c r="B46" s="2" t="str">
        <f ca="1">IFERROR(__xludf.DUMMYFUNCTION("""COMPUTED_VALUE"""),"楊振凰")</f>
        <v>楊振凰</v>
      </c>
      <c r="C46" s="49" t="str">
        <f ca="1">IFERROR(__xludf.DUMMYFUNCTION("""COMPUTED_VALUE"""),"信")</f>
        <v>信</v>
      </c>
      <c r="D46" s="49" t="str">
        <f ca="1">IFERROR(__xludf.DUMMYFUNCTION("""COMPUTED_VALUE"""),"台灣")</f>
        <v>台灣</v>
      </c>
      <c r="E46" s="49"/>
      <c r="F46" s="49"/>
      <c r="G46" s="67"/>
    </row>
    <row r="47" spans="1:7">
      <c r="A47" s="48">
        <f ca="1">IFERROR(__xludf.DUMMYFUNCTION("""COMPUTED_VALUE"""),45640.3907966088)</f>
        <v>45640.390796608801</v>
      </c>
      <c r="B47" s="2" t="str">
        <f ca="1">IFERROR(__xludf.DUMMYFUNCTION("""COMPUTED_VALUE"""),"陳似蓉")</f>
        <v>陳似蓉</v>
      </c>
      <c r="C47" s="49" t="str">
        <f ca="1">IFERROR(__xludf.DUMMYFUNCTION("""COMPUTED_VALUE"""),"儉")</f>
        <v>儉</v>
      </c>
      <c r="D47" s="49" t="str">
        <f ca="1">IFERROR(__xludf.DUMMYFUNCTION("""COMPUTED_VALUE"""),"美國")</f>
        <v>美國</v>
      </c>
      <c r="E47" s="49">
        <f ca="1">IFERROR(__xludf.DUMMYFUNCTION("""COMPUTED_VALUE"""),2)</f>
        <v>2</v>
      </c>
      <c r="F47" s="49" t="s">
        <v>99</v>
      </c>
      <c r="G47" s="67"/>
    </row>
    <row r="48" spans="1:7">
      <c r="A48" s="48">
        <f ca="1">IFERROR(__xludf.DUMMYFUNCTION("""COMPUTED_VALUE"""),45640.4303804629)</f>
        <v>45640.430380462902</v>
      </c>
      <c r="B48" s="2" t="str">
        <f ca="1">IFERROR(__xludf.DUMMYFUNCTION("""COMPUTED_VALUE"""),"劉瀞翔")</f>
        <v>劉瀞翔</v>
      </c>
      <c r="C48" s="49" t="str">
        <f ca="1">IFERROR(__xludf.DUMMYFUNCTION("""COMPUTED_VALUE"""),"信")</f>
        <v>信</v>
      </c>
      <c r="D48" s="49" t="str">
        <f ca="1">IFERROR(__xludf.DUMMYFUNCTION("""COMPUTED_VALUE"""),"台灣")</f>
        <v>台灣</v>
      </c>
      <c r="E48" s="49"/>
      <c r="F48" s="49"/>
      <c r="G48" s="67"/>
    </row>
    <row r="49" spans="1:7">
      <c r="A49" s="48">
        <f ca="1">IFERROR(__xludf.DUMMYFUNCTION("""COMPUTED_VALUE"""),45640.5293651504)</f>
        <v>45640.529365150403</v>
      </c>
      <c r="B49" s="2" t="str">
        <f ca="1">IFERROR(__xludf.DUMMYFUNCTION("""COMPUTED_VALUE"""),"黃芳玫")</f>
        <v>黃芳玫</v>
      </c>
      <c r="C49" s="49" t="str">
        <f ca="1">IFERROR(__xludf.DUMMYFUNCTION("""COMPUTED_VALUE"""),"毅")</f>
        <v>毅</v>
      </c>
      <c r="D49" s="49" t="str">
        <f ca="1">IFERROR(__xludf.DUMMYFUNCTION("""COMPUTED_VALUE"""),"台灣")</f>
        <v>台灣</v>
      </c>
      <c r="E49" s="49">
        <f ca="1">IFERROR(__xludf.DUMMYFUNCTION("""COMPUTED_VALUE"""),2)</f>
        <v>2</v>
      </c>
      <c r="F49" s="49" t="s">
        <v>132</v>
      </c>
      <c r="G49" s="67"/>
    </row>
    <row r="50" spans="1:7">
      <c r="A50" s="48">
        <f ca="1">IFERROR(__xludf.DUMMYFUNCTION("""COMPUTED_VALUE"""),45640.6850034259)</f>
        <v>45640.685003425897</v>
      </c>
      <c r="B50" s="2" t="str">
        <f ca="1">IFERROR(__xludf.DUMMYFUNCTION("""COMPUTED_VALUE"""),"韓秋玲")</f>
        <v>韓秋玲</v>
      </c>
      <c r="C50" s="49" t="str">
        <f ca="1">IFERROR(__xludf.DUMMYFUNCTION("""COMPUTED_VALUE"""),"平")</f>
        <v>平</v>
      </c>
      <c r="D50" s="49" t="str">
        <f ca="1">IFERROR(__xludf.DUMMYFUNCTION("""COMPUTED_VALUE"""),"美國")</f>
        <v>美國</v>
      </c>
      <c r="E50" s="49">
        <f ca="1">IFERROR(__xludf.DUMMYFUNCTION("""COMPUTED_VALUE"""),1)</f>
        <v>1</v>
      </c>
      <c r="F50" s="49"/>
      <c r="G50" s="67"/>
    </row>
    <row r="51" spans="1:7">
      <c r="A51" s="48">
        <f ca="1">IFERROR(__xludf.DUMMYFUNCTION("""COMPUTED_VALUE"""),45641.01333728)</f>
        <v>45641.013337279997</v>
      </c>
      <c r="B51" s="2" t="str">
        <f ca="1">IFERROR(__xludf.DUMMYFUNCTION("""COMPUTED_VALUE"""),"謝金森")</f>
        <v>謝金森</v>
      </c>
      <c r="C51" s="49" t="str">
        <f ca="1">IFERROR(__xludf.DUMMYFUNCTION("""COMPUTED_VALUE"""),"忠")</f>
        <v>忠</v>
      </c>
      <c r="D51" s="49" t="str">
        <f ca="1">IFERROR(__xludf.DUMMYFUNCTION("""COMPUTED_VALUE"""),"台灣")</f>
        <v>台灣</v>
      </c>
      <c r="E51" s="49">
        <f ca="1">IFERROR(__xludf.DUMMYFUNCTION("""COMPUTED_VALUE"""),2)</f>
        <v>2</v>
      </c>
      <c r="F51" s="49" t="s">
        <v>121</v>
      </c>
      <c r="G51" s="67" t="s">
        <v>139</v>
      </c>
    </row>
    <row r="52" spans="1:7">
      <c r="A52" s="48">
        <f ca="1">IFERROR(__xludf.DUMMYFUNCTION("""COMPUTED_VALUE"""),45641.2991402314)</f>
        <v>45641.2991402314</v>
      </c>
      <c r="B52" s="2" t="str">
        <f ca="1">IFERROR(__xludf.DUMMYFUNCTION("""COMPUTED_VALUE"""),"曾淑珍")</f>
        <v>曾淑珍</v>
      </c>
      <c r="C52" s="49" t="str">
        <f ca="1">IFERROR(__xludf.DUMMYFUNCTION("""COMPUTED_VALUE"""),"孝")</f>
        <v>孝</v>
      </c>
      <c r="D52" s="49" t="str">
        <f ca="1">IFERROR(__xludf.DUMMYFUNCTION("""COMPUTED_VALUE"""),"台灣")</f>
        <v>台灣</v>
      </c>
      <c r="E52" s="49"/>
      <c r="F52" s="49"/>
      <c r="G52" s="67"/>
    </row>
    <row r="53" spans="1:7">
      <c r="A53" s="48">
        <f ca="1">IFERROR(__xludf.DUMMYFUNCTION("""COMPUTED_VALUE"""),45641.6752677546)</f>
        <v>45641.675267754603</v>
      </c>
      <c r="B53" s="2" t="str">
        <f ca="1">IFERROR(__xludf.DUMMYFUNCTION("""COMPUTED_VALUE"""),"吳雪滿")</f>
        <v>吳雪滿</v>
      </c>
      <c r="C53" s="49" t="str">
        <f ca="1">IFERROR(__xludf.DUMMYFUNCTION("""COMPUTED_VALUE"""),"義")</f>
        <v>義</v>
      </c>
      <c r="D53" s="49" t="str">
        <f ca="1">IFERROR(__xludf.DUMMYFUNCTION("""COMPUTED_VALUE"""),"台灣")</f>
        <v>台灣</v>
      </c>
      <c r="E53" s="49"/>
      <c r="F53" s="49"/>
      <c r="G53" s="67"/>
    </row>
    <row r="54" spans="1:7">
      <c r="A54" s="48">
        <f ca="1">IFERROR(__xludf.DUMMYFUNCTION("""COMPUTED_VALUE"""),45641.9532190625)</f>
        <v>45641.953219062503</v>
      </c>
      <c r="B54" s="2" t="str">
        <f ca="1">IFERROR(__xludf.DUMMYFUNCTION("""COMPUTED_VALUE"""),"鄭名津")</f>
        <v>鄭名津</v>
      </c>
      <c r="C54" s="49" t="str">
        <f ca="1">IFERROR(__xludf.DUMMYFUNCTION("""COMPUTED_VALUE"""),"公")</f>
        <v>公</v>
      </c>
      <c r="D54" s="49" t="str">
        <f ca="1">IFERROR(__xludf.DUMMYFUNCTION("""COMPUTED_VALUE"""),"台灣")</f>
        <v>台灣</v>
      </c>
      <c r="E54" s="49"/>
      <c r="F54" s="49"/>
      <c r="G54" s="67"/>
    </row>
    <row r="55" spans="1:7">
      <c r="A55" s="48">
        <f ca="1">IFERROR(__xludf.DUMMYFUNCTION("""COMPUTED_VALUE"""),45641.9766256828)</f>
        <v>45641.976625682801</v>
      </c>
      <c r="B55" s="2" t="str">
        <f ca="1">IFERROR(__xludf.DUMMYFUNCTION("""COMPUTED_VALUE"""),"高麗美")</f>
        <v>高麗美</v>
      </c>
      <c r="C55" s="49" t="str">
        <f ca="1">IFERROR(__xludf.DUMMYFUNCTION("""COMPUTED_VALUE"""),"良")</f>
        <v>良</v>
      </c>
      <c r="D55" s="49" t="str">
        <f ca="1">IFERROR(__xludf.DUMMYFUNCTION("""COMPUTED_VALUE"""),"台灣")</f>
        <v>台灣</v>
      </c>
      <c r="E55" s="49"/>
      <c r="F55" s="49"/>
      <c r="G55" s="67"/>
    </row>
    <row r="56" spans="1:7">
      <c r="A56" s="48">
        <f ca="1">IFERROR(__xludf.DUMMYFUNCTION("""COMPUTED_VALUE"""),45641.9767771759)</f>
        <v>45641.9767771759</v>
      </c>
      <c r="B56" s="2" t="str">
        <f ca="1">IFERROR(__xludf.DUMMYFUNCTION("""COMPUTED_VALUE"""),"郭燕婉")</f>
        <v>郭燕婉</v>
      </c>
      <c r="C56" s="49" t="str">
        <f ca="1">IFERROR(__xludf.DUMMYFUNCTION("""COMPUTED_VALUE"""),"信")</f>
        <v>信</v>
      </c>
      <c r="D56" s="49" t="str">
        <f ca="1">IFERROR(__xludf.DUMMYFUNCTION("""COMPUTED_VALUE"""),"台灣")</f>
        <v>台灣</v>
      </c>
      <c r="E56" s="49"/>
      <c r="F56" s="49"/>
      <c r="G56" s="67"/>
    </row>
    <row r="57" spans="1:7">
      <c r="A57" s="48">
        <f ca="1">IFERROR(__xludf.DUMMYFUNCTION("""COMPUTED_VALUE"""),45642.0323930555)</f>
        <v>45642.032393055502</v>
      </c>
      <c r="B57" s="2" t="str">
        <f ca="1">IFERROR(__xludf.DUMMYFUNCTION("""COMPUTED_VALUE"""),"陳正芬")</f>
        <v>陳正芬</v>
      </c>
      <c r="C57" s="49" t="str">
        <f ca="1">IFERROR(__xludf.DUMMYFUNCTION("""COMPUTED_VALUE"""),"義")</f>
        <v>義</v>
      </c>
      <c r="D57" s="49" t="str">
        <f ca="1">IFERROR(__xludf.DUMMYFUNCTION("""COMPUTED_VALUE"""),"美國")</f>
        <v>美國</v>
      </c>
      <c r="E57" s="49">
        <f ca="1">IFERROR(__xludf.DUMMYFUNCTION("""COMPUTED_VALUE"""),2)</f>
        <v>2</v>
      </c>
      <c r="F57" s="49" t="s">
        <v>135</v>
      </c>
      <c r="G57" s="67"/>
    </row>
    <row r="58" spans="1:7">
      <c r="A58" s="48">
        <f ca="1">IFERROR(__xludf.DUMMYFUNCTION("""COMPUTED_VALUE"""),45642.4460935879)</f>
        <v>45642.446093587903</v>
      </c>
      <c r="B58" s="2" t="str">
        <f ca="1">IFERROR(__xludf.DUMMYFUNCTION("""COMPUTED_VALUE"""),"沈維娟")</f>
        <v>沈維娟</v>
      </c>
      <c r="C58" s="49" t="str">
        <f ca="1">IFERROR(__xludf.DUMMYFUNCTION("""COMPUTED_VALUE"""),"忠")</f>
        <v>忠</v>
      </c>
      <c r="D58" s="49" t="str">
        <f ca="1">IFERROR(__xludf.DUMMYFUNCTION("""COMPUTED_VALUE"""),"台灣")</f>
        <v>台灣</v>
      </c>
      <c r="E58" s="49"/>
      <c r="F58" s="49"/>
      <c r="G58" s="67"/>
    </row>
    <row r="59" spans="1:7">
      <c r="A59" s="48">
        <f ca="1">IFERROR(__xludf.DUMMYFUNCTION("""COMPUTED_VALUE"""),45642.5352360995)</f>
        <v>45642.535236099502</v>
      </c>
      <c r="B59" s="2" t="str">
        <f ca="1">IFERROR(__xludf.DUMMYFUNCTION("""COMPUTED_VALUE"""),"張惠梅")</f>
        <v>張惠梅</v>
      </c>
      <c r="C59" s="49" t="str">
        <f ca="1">IFERROR(__xludf.DUMMYFUNCTION("""COMPUTED_VALUE"""),"平")</f>
        <v>平</v>
      </c>
      <c r="D59" s="49" t="str">
        <f ca="1">IFERROR(__xludf.DUMMYFUNCTION("""COMPUTED_VALUE"""),"美國")</f>
        <v>美國</v>
      </c>
      <c r="E59" s="49">
        <f ca="1">IFERROR(__xludf.DUMMYFUNCTION("""COMPUTED_VALUE"""),2)</f>
        <v>2</v>
      </c>
      <c r="F59" s="49" t="s">
        <v>135</v>
      </c>
      <c r="G59" s="67"/>
    </row>
    <row r="60" spans="1:7">
      <c r="A60" s="48">
        <f ca="1">IFERROR(__xludf.DUMMYFUNCTION("""COMPUTED_VALUE"""),45642.5670487731)</f>
        <v>45642.567048773097</v>
      </c>
      <c r="B60" s="2" t="str">
        <f ca="1">IFERROR(__xludf.DUMMYFUNCTION("""COMPUTED_VALUE"""),"張介文")</f>
        <v>張介文</v>
      </c>
      <c r="C60" s="49" t="str">
        <f ca="1">IFERROR(__xludf.DUMMYFUNCTION("""COMPUTED_VALUE"""),"孝")</f>
        <v>孝</v>
      </c>
      <c r="D60" s="49" t="str">
        <f ca="1">IFERROR(__xludf.DUMMYFUNCTION("""COMPUTED_VALUE"""),"台灣")</f>
        <v>台灣</v>
      </c>
      <c r="E60" s="49">
        <f ca="1">IFERROR(__xludf.DUMMYFUNCTION("""COMPUTED_VALUE"""),1)</f>
        <v>1</v>
      </c>
      <c r="F60" s="49" t="s">
        <v>121</v>
      </c>
      <c r="G60" s="67"/>
    </row>
    <row r="61" spans="1:7">
      <c r="A61" s="48">
        <f ca="1">IFERROR(__xludf.DUMMYFUNCTION("""COMPUTED_VALUE"""),45642.5681438541)</f>
        <v>45642.5681438541</v>
      </c>
      <c r="B61" s="2" t="str">
        <f ca="1">IFERROR(__xludf.DUMMYFUNCTION("""COMPUTED_VALUE"""),"吳麗瓊")</f>
        <v>吳麗瓊</v>
      </c>
      <c r="C61" s="49" t="str">
        <f ca="1">IFERROR(__xludf.DUMMYFUNCTION("""COMPUTED_VALUE"""),"孝")</f>
        <v>孝</v>
      </c>
      <c r="D61" s="49" t="str">
        <f ca="1">IFERROR(__xludf.DUMMYFUNCTION("""COMPUTED_VALUE"""),"美國")</f>
        <v>美國</v>
      </c>
      <c r="E61" s="49">
        <f ca="1">IFERROR(__xludf.DUMMYFUNCTION("""COMPUTED_VALUE"""),2)</f>
        <v>2</v>
      </c>
      <c r="F61" s="49" t="s">
        <v>121</v>
      </c>
      <c r="G61" s="67"/>
    </row>
    <row r="62" spans="1:7">
      <c r="A62" s="48">
        <f ca="1">IFERROR(__xludf.DUMMYFUNCTION("""COMPUTED_VALUE"""),45642.5694675231)</f>
        <v>45642.569467523099</v>
      </c>
      <c r="B62" s="2" t="str">
        <f ca="1">IFERROR(__xludf.DUMMYFUNCTION("""COMPUTED_VALUE"""),"林玲真")</f>
        <v>林玲真</v>
      </c>
      <c r="C62" s="49" t="str">
        <f ca="1">IFERROR(__xludf.DUMMYFUNCTION("""COMPUTED_VALUE"""),"信")</f>
        <v>信</v>
      </c>
      <c r="D62" s="49" t="str">
        <f ca="1">IFERROR(__xludf.DUMMYFUNCTION("""COMPUTED_VALUE"""),"台灣")</f>
        <v>台灣</v>
      </c>
      <c r="E62" s="49"/>
      <c r="F62" s="49"/>
      <c r="G62" s="67"/>
    </row>
    <row r="63" spans="1:7">
      <c r="A63" s="48">
        <f ca="1">IFERROR(__xludf.DUMMYFUNCTION("""COMPUTED_VALUE"""),45642.6224415046)</f>
        <v>45642.622441504602</v>
      </c>
      <c r="B63" s="2" t="str">
        <f ca="1">IFERROR(__xludf.DUMMYFUNCTION("""COMPUTED_VALUE"""),"莊翠雲")</f>
        <v>莊翠雲</v>
      </c>
      <c r="C63" s="49" t="str">
        <f ca="1">IFERROR(__xludf.DUMMYFUNCTION("""COMPUTED_VALUE"""),"孝")</f>
        <v>孝</v>
      </c>
      <c r="D63" s="49" t="str">
        <f ca="1">IFERROR(__xludf.DUMMYFUNCTION("""COMPUTED_VALUE"""),"台灣")</f>
        <v>台灣</v>
      </c>
      <c r="E63" s="49">
        <f ca="1">IFERROR(__xludf.DUMMYFUNCTION("""COMPUTED_VALUE"""),1)</f>
        <v>1</v>
      </c>
      <c r="F63" s="49" t="s">
        <v>121</v>
      </c>
      <c r="G63" s="67"/>
    </row>
    <row r="64" spans="1:7">
      <c r="A64" s="48">
        <f ca="1">IFERROR(__xludf.DUMMYFUNCTION("""COMPUTED_VALUE"""),45642.7345131597)</f>
        <v>45642.734513159703</v>
      </c>
      <c r="B64" s="2" t="str">
        <f ca="1">IFERROR(__xludf.DUMMYFUNCTION("""COMPUTED_VALUE"""),"林玲洋")</f>
        <v>林玲洋</v>
      </c>
      <c r="C64" s="49" t="str">
        <f ca="1">IFERROR(__xludf.DUMMYFUNCTION("""COMPUTED_VALUE"""),"孝")</f>
        <v>孝</v>
      </c>
      <c r="D64" s="49" t="str">
        <f ca="1">IFERROR(__xludf.DUMMYFUNCTION("""COMPUTED_VALUE"""),"台灣")</f>
        <v>台灣</v>
      </c>
      <c r="E64" s="49">
        <f ca="1">IFERROR(__xludf.DUMMYFUNCTION("""COMPUTED_VALUE"""),1)</f>
        <v>1</v>
      </c>
      <c r="F64" s="49" t="s">
        <v>121</v>
      </c>
      <c r="G64" s="67"/>
    </row>
    <row r="65" spans="1:7">
      <c r="A65" s="48">
        <f ca="1">IFERROR(__xludf.DUMMYFUNCTION("""COMPUTED_VALUE"""),45642.794459699)</f>
        <v>45642.794459698998</v>
      </c>
      <c r="B65" s="2" t="str">
        <f ca="1">IFERROR(__xludf.DUMMYFUNCTION("""COMPUTED_VALUE"""),"金菁雯")</f>
        <v>金菁雯</v>
      </c>
      <c r="C65" s="49" t="str">
        <f ca="1">IFERROR(__xludf.DUMMYFUNCTION("""COMPUTED_VALUE"""),"孝")</f>
        <v>孝</v>
      </c>
      <c r="D65" s="49" t="str">
        <f ca="1">IFERROR(__xludf.DUMMYFUNCTION("""COMPUTED_VALUE"""),"台灣")</f>
        <v>台灣</v>
      </c>
      <c r="E65" s="49">
        <f ca="1">IFERROR(__xludf.DUMMYFUNCTION("""COMPUTED_VALUE"""),1)</f>
        <v>1</v>
      </c>
      <c r="F65" s="49" t="s">
        <v>83</v>
      </c>
      <c r="G65" s="67"/>
    </row>
    <row r="66" spans="1:7">
      <c r="A66" s="48">
        <f ca="1">IFERROR(__xludf.DUMMYFUNCTION("""COMPUTED_VALUE"""),45643.2674039351)</f>
        <v>45643.267403935097</v>
      </c>
      <c r="B66" s="2" t="str">
        <f ca="1">IFERROR(__xludf.DUMMYFUNCTION("""COMPUTED_VALUE"""),"龍立華")</f>
        <v>龍立華</v>
      </c>
      <c r="C66" s="49" t="str">
        <f ca="1">IFERROR(__xludf.DUMMYFUNCTION("""COMPUTED_VALUE"""),"書")</f>
        <v>書</v>
      </c>
      <c r="D66" s="49" t="str">
        <f ca="1">IFERROR(__xludf.DUMMYFUNCTION("""COMPUTED_VALUE"""),"美國")</f>
        <v>美國</v>
      </c>
      <c r="E66" s="49">
        <f ca="1">IFERROR(__xludf.DUMMYFUNCTION("""COMPUTED_VALUE"""),2)</f>
        <v>2</v>
      </c>
      <c r="F66" s="49" t="s">
        <v>99</v>
      </c>
      <c r="G66" s="67"/>
    </row>
    <row r="67" spans="1:7">
      <c r="A67" s="48">
        <f ca="1">IFERROR(__xludf.DUMMYFUNCTION("""COMPUTED_VALUE"""),45643.4501224884)</f>
        <v>45643.450122488401</v>
      </c>
      <c r="B67" s="2" t="str">
        <f ca="1">IFERROR(__xludf.DUMMYFUNCTION("""COMPUTED_VALUE"""),"吳愛玉")</f>
        <v>吳愛玉</v>
      </c>
      <c r="C67" s="49" t="str">
        <f ca="1">IFERROR(__xludf.DUMMYFUNCTION("""COMPUTED_VALUE"""),"毅")</f>
        <v>毅</v>
      </c>
      <c r="D67" s="49" t="str">
        <f ca="1">IFERROR(__xludf.DUMMYFUNCTION("""COMPUTED_VALUE"""),"美國")</f>
        <v>美國</v>
      </c>
      <c r="E67" s="49">
        <f ca="1">IFERROR(__xludf.DUMMYFUNCTION("""COMPUTED_VALUE"""),2)</f>
        <v>2</v>
      </c>
      <c r="F67" s="49" t="s">
        <v>132</v>
      </c>
      <c r="G67" s="67"/>
    </row>
    <row r="68" spans="1:7">
      <c r="A68" s="48">
        <f ca="1">IFERROR(__xludf.DUMMYFUNCTION("""COMPUTED_VALUE"""),45643.5006346527)</f>
        <v>45643.500634652701</v>
      </c>
      <c r="B68" s="2" t="str">
        <f ca="1">IFERROR(__xludf.DUMMYFUNCTION("""COMPUTED_VALUE"""),"陳宜文")</f>
        <v>陳宜文</v>
      </c>
      <c r="C68" s="49" t="str">
        <f ca="1">IFERROR(__xludf.DUMMYFUNCTION("""COMPUTED_VALUE"""),"儉")</f>
        <v>儉</v>
      </c>
      <c r="D68" s="49" t="str">
        <f ca="1">IFERROR(__xludf.DUMMYFUNCTION("""COMPUTED_VALUE"""),"美國")</f>
        <v>美國</v>
      </c>
      <c r="E68" s="49"/>
      <c r="F68" s="49"/>
      <c r="G68" s="67"/>
    </row>
    <row r="69" spans="1:7">
      <c r="A69" s="48">
        <f ca="1">IFERROR(__xludf.DUMMYFUNCTION("""COMPUTED_VALUE"""),45643.970353125)</f>
        <v>45643.970353124998</v>
      </c>
      <c r="B69" s="2" t="str">
        <f ca="1">IFERROR(__xludf.DUMMYFUNCTION("""COMPUTED_VALUE"""),"周晶如")</f>
        <v>周晶如</v>
      </c>
      <c r="C69" s="49" t="str">
        <f ca="1">IFERROR(__xludf.DUMMYFUNCTION("""COMPUTED_VALUE"""),"公")</f>
        <v>公</v>
      </c>
      <c r="D69" s="49" t="str">
        <f ca="1">IFERROR(__xludf.DUMMYFUNCTION("""COMPUTED_VALUE"""),"美國")</f>
        <v>美國</v>
      </c>
      <c r="E69" s="49">
        <f ca="1">IFERROR(__xludf.DUMMYFUNCTION("""COMPUTED_VALUE"""),2)</f>
        <v>2</v>
      </c>
      <c r="F69" s="49" t="s">
        <v>132</v>
      </c>
      <c r="G69" s="67"/>
    </row>
    <row r="70" spans="1:7">
      <c r="A70" s="48">
        <f ca="1">IFERROR(__xludf.DUMMYFUNCTION("""COMPUTED_VALUE"""),45644.2835912615)</f>
        <v>45644.283591261497</v>
      </c>
      <c r="B70" s="2" t="str">
        <f ca="1">IFERROR(__xludf.DUMMYFUNCTION("""COMPUTED_VALUE"""),"周露露")</f>
        <v>周露露</v>
      </c>
      <c r="C70" s="49" t="str">
        <f ca="1">IFERROR(__xludf.DUMMYFUNCTION("""COMPUTED_VALUE"""),"讓")</f>
        <v>讓</v>
      </c>
      <c r="D70" s="49" t="str">
        <f ca="1">IFERROR(__xludf.DUMMYFUNCTION("""COMPUTED_VALUE"""),"台灣")</f>
        <v>台灣</v>
      </c>
      <c r="E70" s="49"/>
      <c r="F70" s="49"/>
      <c r="G70" s="67"/>
    </row>
    <row r="71" spans="1:7">
      <c r="A71" s="48">
        <f ca="1">IFERROR(__xludf.DUMMYFUNCTION("""COMPUTED_VALUE"""),45644.4161337384)</f>
        <v>45644.416133738399</v>
      </c>
      <c r="B71" s="2" t="str">
        <f ca="1">IFERROR(__xludf.DUMMYFUNCTION("""COMPUTED_VALUE"""),"聶茜")</f>
        <v>聶茜</v>
      </c>
      <c r="C71" s="49" t="str">
        <f ca="1">IFERROR(__xludf.DUMMYFUNCTION("""COMPUTED_VALUE"""),"公")</f>
        <v>公</v>
      </c>
      <c r="D71" s="49" t="str">
        <f ca="1">IFERROR(__xludf.DUMMYFUNCTION("""COMPUTED_VALUE"""),"台灣")</f>
        <v>台灣</v>
      </c>
      <c r="E71" s="49"/>
      <c r="F71" s="49"/>
      <c r="G71" s="67"/>
    </row>
    <row r="72" spans="1:7">
      <c r="A72" s="48">
        <f ca="1">IFERROR(__xludf.DUMMYFUNCTION("""COMPUTED_VALUE"""),45644.4287818518)</f>
        <v>45644.428781851799</v>
      </c>
      <c r="B72" s="2" t="str">
        <f ca="1">IFERROR(__xludf.DUMMYFUNCTION("""COMPUTED_VALUE"""),"許慧敏")</f>
        <v>許慧敏</v>
      </c>
      <c r="C72" s="49" t="str">
        <f ca="1">IFERROR(__xludf.DUMMYFUNCTION("""COMPUTED_VALUE"""),"忠")</f>
        <v>忠</v>
      </c>
      <c r="D72" s="49" t="str">
        <f ca="1">IFERROR(__xludf.DUMMYFUNCTION("""COMPUTED_VALUE"""),"台灣")</f>
        <v>台灣</v>
      </c>
      <c r="E72" s="49">
        <f ca="1">IFERROR(__xludf.DUMMYFUNCTION("""COMPUTED_VALUE"""),1)</f>
        <v>1</v>
      </c>
      <c r="F72" s="49"/>
      <c r="G72" s="67" t="s">
        <v>139</v>
      </c>
    </row>
    <row r="73" spans="1:7">
      <c r="A73" s="48">
        <f ca="1">IFERROR(__xludf.DUMMYFUNCTION("""COMPUTED_VALUE"""),45644.5327749189)</f>
        <v>45644.532774918902</v>
      </c>
      <c r="B73" s="2" t="str">
        <f ca="1">IFERROR(__xludf.DUMMYFUNCTION("""COMPUTED_VALUE"""),"壽明蕙")</f>
        <v>壽明蕙</v>
      </c>
      <c r="C73" s="49" t="str">
        <f ca="1">IFERROR(__xludf.DUMMYFUNCTION("""COMPUTED_VALUE"""),"射")</f>
        <v>射</v>
      </c>
      <c r="D73" s="49" t="str">
        <f ca="1">IFERROR(__xludf.DUMMYFUNCTION("""COMPUTED_VALUE"""),"美國")</f>
        <v>美國</v>
      </c>
      <c r="E73" s="49"/>
      <c r="F73" s="49"/>
      <c r="G73" s="67"/>
    </row>
    <row r="74" spans="1:7">
      <c r="A74" s="48">
        <f ca="1">IFERROR(__xludf.DUMMYFUNCTION("""COMPUTED_VALUE"""),45645.8729338194)</f>
        <v>45645.872933819403</v>
      </c>
      <c r="B74" s="2" t="str">
        <f ca="1">IFERROR(__xludf.DUMMYFUNCTION("""COMPUTED_VALUE"""),"史美晶")</f>
        <v>史美晶</v>
      </c>
      <c r="C74" s="49" t="str">
        <f ca="1">IFERROR(__xludf.DUMMYFUNCTION("""COMPUTED_VALUE"""),"毅")</f>
        <v>毅</v>
      </c>
      <c r="D74" s="49" t="str">
        <f ca="1">IFERROR(__xludf.DUMMYFUNCTION("""COMPUTED_VALUE"""),"台灣")</f>
        <v>台灣</v>
      </c>
      <c r="E74" s="49"/>
      <c r="F74" s="49"/>
      <c r="G74" s="67"/>
    </row>
    <row r="75" spans="1:7">
      <c r="A75" s="48">
        <f ca="1">IFERROR(__xludf.DUMMYFUNCTION("""COMPUTED_VALUE"""),45646.5795995254)</f>
        <v>45646.579599525401</v>
      </c>
      <c r="B75" s="2" t="str">
        <f ca="1">IFERROR(__xludf.DUMMYFUNCTION("""COMPUTED_VALUE"""),"羅若蘋")</f>
        <v>羅若蘋</v>
      </c>
      <c r="C75" s="49" t="str">
        <f ca="1">IFERROR(__xludf.DUMMYFUNCTION("""COMPUTED_VALUE"""),"孝")</f>
        <v>孝</v>
      </c>
      <c r="D75" s="49" t="str">
        <f ca="1">IFERROR(__xludf.DUMMYFUNCTION("""COMPUTED_VALUE"""),"台灣")</f>
        <v>台灣</v>
      </c>
      <c r="E75" s="49">
        <f ca="1">IFERROR(__xludf.DUMMYFUNCTION("""COMPUTED_VALUE"""),2)</f>
        <v>2</v>
      </c>
      <c r="F75" s="49" t="s">
        <v>83</v>
      </c>
      <c r="G75" s="67"/>
    </row>
    <row r="76" spans="1:7">
      <c r="A76" s="48">
        <f ca="1">IFERROR(__xludf.DUMMYFUNCTION("""COMPUTED_VALUE"""),45648.6020800578)</f>
        <v>45648.602080057797</v>
      </c>
      <c r="B76" s="2" t="str">
        <f ca="1">IFERROR(__xludf.DUMMYFUNCTION("""COMPUTED_VALUE"""),"吳桂華")</f>
        <v>吳桂華</v>
      </c>
      <c r="C76" s="49" t="str">
        <f ca="1">IFERROR(__xludf.DUMMYFUNCTION("""COMPUTED_VALUE"""),"恭")</f>
        <v>恭</v>
      </c>
      <c r="D76" s="49" t="str">
        <f ca="1">IFERROR(__xludf.DUMMYFUNCTION("""COMPUTED_VALUE"""),"加拿大")</f>
        <v>加拿大</v>
      </c>
      <c r="E76" s="49">
        <f ca="1">IFERROR(__xludf.DUMMYFUNCTION("""COMPUTED_VALUE"""),1)</f>
        <v>1</v>
      </c>
      <c r="F76" s="49" t="s">
        <v>132</v>
      </c>
      <c r="G76" s="67"/>
    </row>
    <row r="77" spans="1:7">
      <c r="A77" s="48">
        <f ca="1">IFERROR(__xludf.DUMMYFUNCTION("""COMPUTED_VALUE"""),45648.6473712037)</f>
        <v>45648.647371203697</v>
      </c>
      <c r="B77" s="2" t="str">
        <f ca="1">IFERROR(__xludf.DUMMYFUNCTION("""COMPUTED_VALUE"""),"韋恩仁")</f>
        <v>韋恩仁</v>
      </c>
      <c r="C77" s="49" t="str">
        <f ca="1">IFERROR(__xludf.DUMMYFUNCTION("""COMPUTED_VALUE"""),"樂")</f>
        <v>樂</v>
      </c>
      <c r="D77" s="49" t="str">
        <f ca="1">IFERROR(__xludf.DUMMYFUNCTION("""COMPUTED_VALUE"""),"美國")</f>
        <v>美國</v>
      </c>
      <c r="E77" s="49"/>
      <c r="F77" s="49"/>
      <c r="G77" s="67"/>
    </row>
    <row r="78" spans="1:7">
      <c r="A78" s="48">
        <f ca="1">IFERROR(__xludf.DUMMYFUNCTION("""COMPUTED_VALUE"""),45649.2252391898)</f>
        <v>45649.2252391898</v>
      </c>
      <c r="B78" s="2" t="str">
        <f ca="1">IFERROR(__xludf.DUMMYFUNCTION("""COMPUTED_VALUE"""),"許玉櫻")</f>
        <v>許玉櫻</v>
      </c>
      <c r="C78" s="49" t="str">
        <f ca="1">IFERROR(__xludf.DUMMYFUNCTION("""COMPUTED_VALUE"""),"信")</f>
        <v>信</v>
      </c>
      <c r="D78" s="49" t="str">
        <f ca="1">IFERROR(__xludf.DUMMYFUNCTION("""COMPUTED_VALUE"""),"台灣")</f>
        <v>台灣</v>
      </c>
      <c r="E78" s="49"/>
      <c r="F78" s="49"/>
      <c r="G78" s="67"/>
    </row>
    <row r="79" spans="1:7">
      <c r="A79" s="48">
        <f ca="1">IFERROR(__xludf.DUMMYFUNCTION("""COMPUTED_VALUE"""),45649.7620999421)</f>
        <v>45649.762099942098</v>
      </c>
      <c r="B79" s="2" t="str">
        <f ca="1">IFERROR(__xludf.DUMMYFUNCTION("""COMPUTED_VALUE"""),"王雅嫻")</f>
        <v>王雅嫻</v>
      </c>
      <c r="C79" s="49" t="str">
        <f ca="1">IFERROR(__xludf.DUMMYFUNCTION("""COMPUTED_VALUE"""),"愛")</f>
        <v>愛</v>
      </c>
      <c r="D79" s="49" t="str">
        <f ca="1">IFERROR(__xludf.DUMMYFUNCTION("""COMPUTED_VALUE"""),"台灣")</f>
        <v>台灣</v>
      </c>
      <c r="E79" s="49"/>
      <c r="F79" s="49"/>
      <c r="G79" s="67"/>
    </row>
    <row r="80" spans="1:7">
      <c r="A80" s="48">
        <f ca="1">IFERROR(__xludf.DUMMYFUNCTION("""COMPUTED_VALUE"""),45651.9895254282)</f>
        <v>45651.989525428202</v>
      </c>
      <c r="B80" s="2" t="str">
        <f ca="1">IFERROR(__xludf.DUMMYFUNCTION("""COMPUTED_VALUE"""),"裴秀玲")</f>
        <v>裴秀玲</v>
      </c>
      <c r="C80" s="49" t="str">
        <f ca="1">IFERROR(__xludf.DUMMYFUNCTION("""COMPUTED_VALUE"""),"忠")</f>
        <v>忠</v>
      </c>
      <c r="D80" s="49" t="str">
        <f ca="1">IFERROR(__xludf.DUMMYFUNCTION("""COMPUTED_VALUE"""),"美國")</f>
        <v>美國</v>
      </c>
      <c r="E80" s="49">
        <f ca="1">IFERROR(__xludf.DUMMYFUNCTION("""COMPUTED_VALUE"""),1)</f>
        <v>1</v>
      </c>
      <c r="F80" s="49" t="s">
        <v>121</v>
      </c>
      <c r="G80" s="67" t="s">
        <v>139</v>
      </c>
    </row>
    <row r="81" spans="1:7">
      <c r="A81" s="48">
        <f ca="1">IFERROR(__xludf.DUMMYFUNCTION("""COMPUTED_VALUE"""),45652.9248963657)</f>
        <v>45652.924896365701</v>
      </c>
      <c r="B81" s="2" t="str">
        <f ca="1">IFERROR(__xludf.DUMMYFUNCTION("""COMPUTED_VALUE"""),"李欣蓉")</f>
        <v>李欣蓉</v>
      </c>
      <c r="C81" s="49" t="str">
        <f ca="1">IFERROR(__xludf.DUMMYFUNCTION("""COMPUTED_VALUE"""),"忠")</f>
        <v>忠</v>
      </c>
      <c r="D81" s="49" t="str">
        <f ca="1">IFERROR(__xludf.DUMMYFUNCTION("""COMPUTED_VALUE"""),"台灣")</f>
        <v>台灣</v>
      </c>
      <c r="E81" s="49">
        <f ca="1">IFERROR(__xludf.DUMMYFUNCTION("""COMPUTED_VALUE"""),1)</f>
        <v>1</v>
      </c>
      <c r="F81" s="49" t="s">
        <v>121</v>
      </c>
      <c r="G81" s="67" t="s">
        <v>139</v>
      </c>
    </row>
    <row r="82" spans="1:7">
      <c r="A82" s="48">
        <f ca="1">IFERROR(__xludf.DUMMYFUNCTION("""COMPUTED_VALUE"""),45654.3466473842)</f>
        <v>45654.346647384198</v>
      </c>
      <c r="B82" s="2" t="str">
        <f ca="1">IFERROR(__xludf.DUMMYFUNCTION("""COMPUTED_VALUE"""),"舒蘊之")</f>
        <v>舒蘊之</v>
      </c>
      <c r="C82" s="49" t="str">
        <f ca="1">IFERROR(__xludf.DUMMYFUNCTION("""COMPUTED_VALUE"""),"毅")</f>
        <v>毅</v>
      </c>
      <c r="D82" s="49" t="str">
        <f ca="1">IFERROR(__xludf.DUMMYFUNCTION("""COMPUTED_VALUE"""),"美國")</f>
        <v>美國</v>
      </c>
      <c r="E82" s="49">
        <f ca="1">IFERROR(__xludf.DUMMYFUNCTION("""COMPUTED_VALUE"""),2)</f>
        <v>2</v>
      </c>
      <c r="F82" s="49" t="s">
        <v>99</v>
      </c>
      <c r="G82" s="67"/>
    </row>
    <row r="83" spans="1:7">
      <c r="A83" s="48">
        <f ca="1">IFERROR(__xludf.DUMMYFUNCTION("""COMPUTED_VALUE"""),45663.0834213541)</f>
        <v>45663.083421354102</v>
      </c>
      <c r="B83" s="2" t="str">
        <f ca="1">IFERROR(__xludf.DUMMYFUNCTION("""COMPUTED_VALUE"""),"李彩嫻")</f>
        <v>李彩嫻</v>
      </c>
      <c r="C83" s="49" t="str">
        <f ca="1">IFERROR(__xludf.DUMMYFUNCTION("""COMPUTED_VALUE"""),"誠")</f>
        <v>誠</v>
      </c>
      <c r="D83" s="49" t="str">
        <f ca="1">IFERROR(__xludf.DUMMYFUNCTION("""COMPUTED_VALUE"""),"美國")</f>
        <v>美國</v>
      </c>
      <c r="E83" s="49">
        <f ca="1">IFERROR(__xludf.DUMMYFUNCTION("""COMPUTED_VALUE"""),1)</f>
        <v>1</v>
      </c>
      <c r="F83" s="49" t="s">
        <v>132</v>
      </c>
      <c r="G83" s="67"/>
    </row>
    <row r="84" spans="1:7">
      <c r="A84" s="48">
        <f ca="1">IFERROR(__xludf.DUMMYFUNCTION("""COMPUTED_VALUE"""),45664.9525926504)</f>
        <v>45664.952592650399</v>
      </c>
      <c r="B84" s="2" t="str">
        <f ca="1">IFERROR(__xludf.DUMMYFUNCTION("""COMPUTED_VALUE"""),"潘靜琳")</f>
        <v>潘靜琳</v>
      </c>
      <c r="C84" s="49" t="str">
        <f ca="1">IFERROR(__xludf.DUMMYFUNCTION("""COMPUTED_VALUE"""),"和")</f>
        <v>和</v>
      </c>
      <c r="D84" s="49" t="str">
        <f ca="1">IFERROR(__xludf.DUMMYFUNCTION("""COMPUTED_VALUE"""),"美國")</f>
        <v>美國</v>
      </c>
      <c r="E84" s="49"/>
      <c r="F84" s="49"/>
      <c r="G84" s="67"/>
    </row>
    <row r="85" spans="1:7">
      <c r="A85" s="48">
        <f ca="1">IFERROR(__xludf.DUMMYFUNCTION("""COMPUTED_VALUE"""),45665.5090567592)</f>
        <v>45665.509056759198</v>
      </c>
      <c r="B85" s="2" t="str">
        <f ca="1">IFERROR(__xludf.DUMMYFUNCTION("""COMPUTED_VALUE"""),"華如玲")</f>
        <v>華如玲</v>
      </c>
      <c r="C85" s="49" t="str">
        <f ca="1">IFERROR(__xludf.DUMMYFUNCTION("""COMPUTED_VALUE"""),"儉")</f>
        <v>儉</v>
      </c>
      <c r="D85" s="49" t="str">
        <f ca="1">IFERROR(__xludf.DUMMYFUNCTION("""COMPUTED_VALUE"""),"美國")</f>
        <v>美國</v>
      </c>
      <c r="E85" s="49">
        <f ca="1">IFERROR(__xludf.DUMMYFUNCTION("""COMPUTED_VALUE"""),1)</f>
        <v>1</v>
      </c>
      <c r="F85" s="49" t="s">
        <v>99</v>
      </c>
      <c r="G85" s="67"/>
    </row>
    <row r="86" spans="1:7">
      <c r="A86" s="48">
        <f ca="1">IFERROR(__xludf.DUMMYFUNCTION("""COMPUTED_VALUE"""),45668.3253363425)</f>
        <v>45668.325336342503</v>
      </c>
      <c r="B86" s="2" t="str">
        <f ca="1">IFERROR(__xludf.DUMMYFUNCTION("""COMPUTED_VALUE"""),"汤傳慧")</f>
        <v>汤傳慧</v>
      </c>
      <c r="C86" s="49" t="str">
        <f ca="1">IFERROR(__xludf.DUMMYFUNCTION("""COMPUTED_VALUE"""),"平")</f>
        <v>平</v>
      </c>
      <c r="D86" s="49" t="str">
        <f ca="1">IFERROR(__xludf.DUMMYFUNCTION("""COMPUTED_VALUE"""),"美國")</f>
        <v>美國</v>
      </c>
      <c r="E86" s="49">
        <f ca="1">IFERROR(__xludf.DUMMYFUNCTION("""COMPUTED_VALUE"""),2)</f>
        <v>2</v>
      </c>
      <c r="F86" s="49" t="s">
        <v>135</v>
      </c>
      <c r="G86" s="67"/>
    </row>
    <row r="87" spans="1:7">
      <c r="A87" s="48">
        <f ca="1">IFERROR(__xludf.DUMMYFUNCTION("""COMPUTED_VALUE"""),45673.5047074652)</f>
        <v>45673.504707465203</v>
      </c>
      <c r="B87" s="2" t="str">
        <f ca="1">IFERROR(__xludf.DUMMYFUNCTION("""COMPUTED_VALUE"""),"魏麗娟")</f>
        <v>魏麗娟</v>
      </c>
      <c r="C87" s="49" t="str">
        <f ca="1">IFERROR(__xludf.DUMMYFUNCTION("""COMPUTED_VALUE"""),"書")</f>
        <v>書</v>
      </c>
      <c r="D87" s="49" t="str">
        <f ca="1">IFERROR(__xludf.DUMMYFUNCTION("""COMPUTED_VALUE"""),"台灣")</f>
        <v>台灣</v>
      </c>
      <c r="E87" s="49"/>
      <c r="F87" s="49"/>
      <c r="G87" s="67"/>
    </row>
    <row r="88" spans="1:7">
      <c r="A88" s="48">
        <f ca="1">IFERROR(__xludf.DUMMYFUNCTION("""COMPUTED_VALUE"""),45673.5050385069)</f>
        <v>45673.505038506897</v>
      </c>
      <c r="B88" s="2" t="str">
        <f ca="1">IFERROR(__xludf.DUMMYFUNCTION("""COMPUTED_VALUE"""),"陳秋茶")</f>
        <v>陳秋茶</v>
      </c>
      <c r="C88" s="49" t="str">
        <f ca="1">IFERROR(__xludf.DUMMYFUNCTION("""COMPUTED_VALUE"""),"書")</f>
        <v>書</v>
      </c>
      <c r="D88" s="49" t="str">
        <f ca="1">IFERROR(__xludf.DUMMYFUNCTION("""COMPUTED_VALUE"""),"美國")</f>
        <v>美國</v>
      </c>
      <c r="E88" s="49"/>
      <c r="F88" s="49"/>
      <c r="G88" s="67"/>
    </row>
    <row r="89" spans="1:7">
      <c r="A89" s="48">
        <f ca="1">IFERROR(__xludf.DUMMYFUNCTION("""COMPUTED_VALUE"""),45676.2534103124)</f>
        <v>45676.253410312398</v>
      </c>
      <c r="B89" s="2" t="str">
        <f ca="1">IFERROR(__xludf.DUMMYFUNCTION("""COMPUTED_VALUE"""),"江美祝")</f>
        <v>江美祝</v>
      </c>
      <c r="C89" s="49" t="str">
        <f ca="1">IFERROR(__xludf.DUMMYFUNCTION("""COMPUTED_VALUE"""),"誠")</f>
        <v>誠</v>
      </c>
      <c r="D89" s="49" t="str">
        <f ca="1">IFERROR(__xludf.DUMMYFUNCTION("""COMPUTED_VALUE"""),"美國")</f>
        <v>美國</v>
      </c>
      <c r="E89" s="49">
        <f ca="1">IFERROR(__xludf.DUMMYFUNCTION("""COMPUTED_VALUE"""),1)</f>
        <v>1</v>
      </c>
      <c r="F89" s="49" t="s">
        <v>135</v>
      </c>
      <c r="G89" s="67" t="s">
        <v>211</v>
      </c>
    </row>
    <row r="90" spans="1:7">
      <c r="A90" s="48">
        <f ca="1">IFERROR(__xludf.DUMMYFUNCTION("""COMPUTED_VALUE"""),45678.1219414814)</f>
        <v>45678.121941481397</v>
      </c>
      <c r="B90" s="2" t="str">
        <f ca="1">IFERROR(__xludf.DUMMYFUNCTION("""COMPUTED_VALUE"""),"孫煦")</f>
        <v>孫煦</v>
      </c>
      <c r="C90" s="49" t="str">
        <f ca="1">IFERROR(__xludf.DUMMYFUNCTION("""COMPUTED_VALUE"""),"誠")</f>
        <v>誠</v>
      </c>
      <c r="D90" s="49" t="str">
        <f ca="1">IFERROR(__xludf.DUMMYFUNCTION("""COMPUTED_VALUE"""),"美國")</f>
        <v>美國</v>
      </c>
      <c r="E90" s="49">
        <f ca="1">IFERROR(__xludf.DUMMYFUNCTION("""COMPUTED_VALUE"""),1)</f>
        <v>1</v>
      </c>
      <c r="F90" s="49"/>
      <c r="G90" s="67"/>
    </row>
    <row r="91" spans="1:7">
      <c r="A91" s="48">
        <f ca="1">IFERROR(__xludf.DUMMYFUNCTION("""COMPUTED_VALUE"""),45680.5707838194)</f>
        <v>45680.570783819399</v>
      </c>
      <c r="B91" s="2" t="str">
        <f ca="1">IFERROR(__xludf.DUMMYFUNCTION("""COMPUTED_VALUE"""),"傅憲瑜")</f>
        <v>傅憲瑜</v>
      </c>
      <c r="C91" s="49" t="str">
        <f ca="1">IFERROR(__xludf.DUMMYFUNCTION("""COMPUTED_VALUE"""),"誠")</f>
        <v>誠</v>
      </c>
      <c r="D91" s="49" t="str">
        <f ca="1">IFERROR(__xludf.DUMMYFUNCTION("""COMPUTED_VALUE"""),"美國")</f>
        <v>美國</v>
      </c>
      <c r="E91" s="49">
        <f ca="1">IFERROR(__xludf.DUMMYFUNCTION("""COMPUTED_VALUE"""),1)</f>
        <v>1</v>
      </c>
      <c r="F91" s="49" t="s">
        <v>83</v>
      </c>
      <c r="G91" s="67"/>
    </row>
    <row r="92" spans="1:7">
      <c r="A92" s="48">
        <f ca="1">IFERROR(__xludf.DUMMYFUNCTION("""COMPUTED_VALUE"""),45683.3352137268)</f>
        <v>45683.335213726801</v>
      </c>
      <c r="B92" s="2" t="str">
        <f ca="1">IFERROR(__xludf.DUMMYFUNCTION("""COMPUTED_VALUE"""),"慕美華")</f>
        <v>慕美華</v>
      </c>
      <c r="C92" s="49" t="str">
        <f ca="1">IFERROR(__xludf.DUMMYFUNCTION("""COMPUTED_VALUE"""),"仁")</f>
        <v>仁</v>
      </c>
      <c r="D92" s="49" t="str">
        <f ca="1">IFERROR(__xludf.DUMMYFUNCTION("""COMPUTED_VALUE"""),"美國")</f>
        <v>美國</v>
      </c>
      <c r="E92" s="49">
        <f ca="1">IFERROR(__xludf.DUMMYFUNCTION("""COMPUTED_VALUE"""),1)</f>
        <v>1</v>
      </c>
      <c r="F92" s="49" t="s">
        <v>135</v>
      </c>
      <c r="G92" s="67"/>
    </row>
    <row r="93" spans="1:7">
      <c r="A93" s="48">
        <f ca="1">IFERROR(__xludf.DUMMYFUNCTION("""COMPUTED_VALUE"""),45683.9168050578)</f>
        <v>45683.916805057801</v>
      </c>
      <c r="B93" s="2" t="str">
        <f ca="1">IFERROR(__xludf.DUMMYFUNCTION("""COMPUTED_VALUE"""),"孫綉英")</f>
        <v>孫綉英</v>
      </c>
      <c r="C93" s="49" t="str">
        <f ca="1">IFERROR(__xludf.DUMMYFUNCTION("""COMPUTED_VALUE"""),"義")</f>
        <v>義</v>
      </c>
      <c r="D93" s="49" t="str">
        <f ca="1">IFERROR(__xludf.DUMMYFUNCTION("""COMPUTED_VALUE"""),"台灣")</f>
        <v>台灣</v>
      </c>
      <c r="E93" s="49"/>
      <c r="F93" s="49"/>
      <c r="G93" s="67"/>
    </row>
    <row r="94" spans="1:7">
      <c r="A94" s="48">
        <f ca="1">IFERROR(__xludf.DUMMYFUNCTION("""COMPUTED_VALUE"""),45689.0305088425)</f>
        <v>45689.030508842501</v>
      </c>
      <c r="B94" s="2" t="str">
        <f ca="1">IFERROR(__xludf.DUMMYFUNCTION("""COMPUTED_VALUE"""),"王悅民")</f>
        <v>王悅民</v>
      </c>
      <c r="C94" s="49" t="str">
        <f ca="1">IFERROR(__xludf.DUMMYFUNCTION("""COMPUTED_VALUE"""),"良")</f>
        <v>良</v>
      </c>
      <c r="D94" s="49" t="str">
        <f ca="1">IFERROR(__xludf.DUMMYFUNCTION("""COMPUTED_VALUE"""),"美國")</f>
        <v>美國</v>
      </c>
      <c r="E94" s="49">
        <f ca="1">IFERROR(__xludf.DUMMYFUNCTION("""COMPUTED_VALUE"""),2)</f>
        <v>2</v>
      </c>
      <c r="F94" s="49" t="s">
        <v>83</v>
      </c>
      <c r="G94" s="67"/>
    </row>
    <row r="95" spans="1:7">
      <c r="A95" s="48">
        <f ca="1">IFERROR(__xludf.DUMMYFUNCTION("""COMPUTED_VALUE"""),45701.5875585995)</f>
        <v>45701.587558599502</v>
      </c>
      <c r="B95" s="2" t="str">
        <f ca="1">IFERROR(__xludf.DUMMYFUNCTION("""COMPUTED_VALUE"""),"黃碧玉")</f>
        <v>黃碧玉</v>
      </c>
      <c r="C95" s="49" t="str">
        <f ca="1">IFERROR(__xludf.DUMMYFUNCTION("""COMPUTED_VALUE"""),"樂")</f>
        <v>樂</v>
      </c>
      <c r="D95" s="49" t="str">
        <f ca="1">IFERROR(__xludf.DUMMYFUNCTION("""COMPUTED_VALUE"""),"台灣")</f>
        <v>台灣</v>
      </c>
      <c r="E95" s="49">
        <f ca="1">IFERROR(__xludf.DUMMYFUNCTION("""COMPUTED_VALUE"""),1)</f>
        <v>1</v>
      </c>
      <c r="F95" s="49" t="s">
        <v>135</v>
      </c>
      <c r="G95" s="67"/>
    </row>
    <row r="96" spans="1:7">
      <c r="A96" s="48">
        <f ca="1">IFERROR(__xludf.DUMMYFUNCTION("""COMPUTED_VALUE"""),45710.5067247569)</f>
        <v>45710.506724756902</v>
      </c>
      <c r="B96" s="2" t="str">
        <f ca="1">IFERROR(__xludf.DUMMYFUNCTION("""COMPUTED_VALUE"""),"冷傳琴")</f>
        <v>冷傳琴</v>
      </c>
      <c r="C96" s="49" t="str">
        <f ca="1">IFERROR(__xludf.DUMMYFUNCTION("""COMPUTED_VALUE"""),"樂")</f>
        <v>樂</v>
      </c>
      <c r="D96" s="49" t="str">
        <f ca="1">IFERROR(__xludf.DUMMYFUNCTION("""COMPUTED_VALUE"""),"美國")</f>
        <v>美國</v>
      </c>
      <c r="E96" s="49"/>
      <c r="F96" s="49"/>
      <c r="G96" s="67"/>
    </row>
    <row r="97" spans="1:7">
      <c r="A97" s="48">
        <f ca="1">IFERROR(__xludf.DUMMYFUNCTION("""COMPUTED_VALUE"""),45713.0943532986)</f>
        <v>45713.094353298598</v>
      </c>
      <c r="B97" s="2" t="str">
        <f ca="1">IFERROR(__xludf.DUMMYFUNCTION("""COMPUTED_VALUE"""),"倪桂芳")</f>
        <v>倪桂芳</v>
      </c>
      <c r="C97" s="49" t="str">
        <f ca="1">IFERROR(__xludf.DUMMYFUNCTION("""COMPUTED_VALUE"""),"儉")</f>
        <v>儉</v>
      </c>
      <c r="D97" s="49" t="str">
        <f ca="1">IFERROR(__xludf.DUMMYFUNCTION("""COMPUTED_VALUE"""),"美國")</f>
        <v>美國</v>
      </c>
      <c r="E97" s="49">
        <f ca="1">IFERROR(__xludf.DUMMYFUNCTION("""COMPUTED_VALUE"""),1)</f>
        <v>1</v>
      </c>
      <c r="F97" s="49" t="s">
        <v>99</v>
      </c>
      <c r="G97" s="67"/>
    </row>
    <row r="98" spans="1:7">
      <c r="A98" s="48">
        <f ca="1">IFERROR(__xludf.DUMMYFUNCTION("""COMPUTED_VALUE"""),45717.5534495601)</f>
        <v>45717.553449560102</v>
      </c>
      <c r="B98" s="2" t="str">
        <f ca="1">IFERROR(__xludf.DUMMYFUNCTION("""COMPUTED_VALUE"""),"林莉")</f>
        <v>林莉</v>
      </c>
      <c r="C98" s="49" t="str">
        <f ca="1">IFERROR(__xludf.DUMMYFUNCTION("""COMPUTED_VALUE"""),"書")</f>
        <v>書</v>
      </c>
      <c r="D98" s="49" t="str">
        <f ca="1">IFERROR(__xludf.DUMMYFUNCTION("""COMPUTED_VALUE"""),"台灣")</f>
        <v>台灣</v>
      </c>
      <c r="E98" s="49">
        <f ca="1">IFERROR(__xludf.DUMMYFUNCTION("""COMPUTED_VALUE"""),1)</f>
        <v>1</v>
      </c>
      <c r="F98" s="49" t="s">
        <v>94</v>
      </c>
      <c r="G98" s="67" t="s">
        <v>95</v>
      </c>
    </row>
    <row r="99" spans="1:7">
      <c r="A99" s="48">
        <f ca="1">IFERROR(__xludf.DUMMYFUNCTION("""COMPUTED_VALUE"""),45718.277109456)</f>
        <v>45718.277109456001</v>
      </c>
      <c r="B99" s="2" t="str">
        <f ca="1">IFERROR(__xludf.DUMMYFUNCTION("""COMPUTED_VALUE"""),"楊佩貞")</f>
        <v>楊佩貞</v>
      </c>
      <c r="C99" s="49" t="str">
        <f ca="1">IFERROR(__xludf.DUMMYFUNCTION("""COMPUTED_VALUE"""),"孝")</f>
        <v>孝</v>
      </c>
      <c r="D99" s="49" t="str">
        <f ca="1">IFERROR(__xludf.DUMMYFUNCTION("""COMPUTED_VALUE"""),"美國")</f>
        <v>美國</v>
      </c>
      <c r="E99" s="49"/>
      <c r="F99" s="49" t="s">
        <v>121</v>
      </c>
      <c r="G99" s="67"/>
    </row>
    <row r="100" spans="1:7">
      <c r="A100" s="48">
        <f ca="1">IFERROR(__xludf.DUMMYFUNCTION("""COMPUTED_VALUE"""),45726.0004215509)</f>
        <v>45726.000421550903</v>
      </c>
      <c r="B100" s="2" t="str">
        <f ca="1">IFERROR(__xludf.DUMMYFUNCTION("""COMPUTED_VALUE"""),"朱翠碧")</f>
        <v>朱翠碧</v>
      </c>
      <c r="C100" s="49" t="str">
        <f ca="1">IFERROR(__xludf.DUMMYFUNCTION("""COMPUTED_VALUE"""),"和")</f>
        <v>和</v>
      </c>
      <c r="D100" s="49" t="str">
        <f ca="1">IFERROR(__xludf.DUMMYFUNCTION("""COMPUTED_VALUE"""),"美國")</f>
        <v>美國</v>
      </c>
      <c r="E100" s="49">
        <f ca="1">IFERROR(__xludf.DUMMYFUNCTION("""COMPUTED_VALUE"""),1)</f>
        <v>1</v>
      </c>
      <c r="F100" s="49" t="s">
        <v>135</v>
      </c>
      <c r="G100" s="67"/>
    </row>
    <row r="101" spans="1:7">
      <c r="A101" s="48">
        <f ca="1">IFERROR(__xludf.DUMMYFUNCTION("""COMPUTED_VALUE"""),45729.0819135879)</f>
        <v>45729.081913587899</v>
      </c>
      <c r="B101" s="2" t="str">
        <f ca="1">IFERROR(__xludf.DUMMYFUNCTION("""COMPUTED_VALUE"""),"司徒念萱")</f>
        <v>司徒念萱</v>
      </c>
      <c r="C101" s="49" t="str">
        <f ca="1">IFERROR(__xludf.DUMMYFUNCTION("""COMPUTED_VALUE"""),"禮")</f>
        <v>禮</v>
      </c>
      <c r="D101" s="49" t="str">
        <f ca="1">IFERROR(__xludf.DUMMYFUNCTION("""COMPUTED_VALUE"""),"美國")</f>
        <v>美國</v>
      </c>
      <c r="E101" s="49">
        <f ca="1">IFERROR(__xludf.DUMMYFUNCTION("""COMPUTED_VALUE"""),2)</f>
        <v>2</v>
      </c>
      <c r="F101" s="49" t="s">
        <v>99</v>
      </c>
      <c r="G101" s="67"/>
    </row>
    <row r="102" spans="1:7">
      <c r="A102" s="48">
        <f ca="1">IFERROR(__xludf.DUMMYFUNCTION("""COMPUTED_VALUE"""),45759.2963305787)</f>
        <v>45759.296330578698</v>
      </c>
      <c r="B102" s="2" t="str">
        <f ca="1">IFERROR(__xludf.DUMMYFUNCTION("""COMPUTED_VALUE"""),"柯文君")</f>
        <v>柯文君</v>
      </c>
      <c r="C102" s="49" t="str">
        <f ca="1">IFERROR(__xludf.DUMMYFUNCTION("""COMPUTED_VALUE"""),"御")</f>
        <v>御</v>
      </c>
      <c r="D102" s="49" t="str">
        <f ca="1">IFERROR(__xludf.DUMMYFUNCTION("""COMPUTED_VALUE"""),"美國")</f>
        <v>美國</v>
      </c>
      <c r="E102" s="49">
        <f ca="1">IFERROR(__xludf.DUMMYFUNCTION("""COMPUTED_VALUE"""),1)</f>
        <v>1</v>
      </c>
      <c r="F102" s="49" t="s">
        <v>99</v>
      </c>
      <c r="G102" s="67"/>
    </row>
    <row r="103" spans="1:7">
      <c r="A103" s="48">
        <f ca="1">IFERROR(__xludf.DUMMYFUNCTION("""COMPUTED_VALUE"""),45776.9699867592)</f>
        <v>45776.969986759199</v>
      </c>
      <c r="B103" s="2" t="str">
        <f ca="1">IFERROR(__xludf.DUMMYFUNCTION("""COMPUTED_VALUE"""),"蔡桂茹")</f>
        <v>蔡桂茹</v>
      </c>
      <c r="C103" s="49" t="str">
        <f ca="1">IFERROR(__xludf.DUMMYFUNCTION("""COMPUTED_VALUE"""),"儉")</f>
        <v>儉</v>
      </c>
      <c r="D103" s="49" t="str">
        <f ca="1">IFERROR(__xludf.DUMMYFUNCTION("""COMPUTED_VALUE"""),"美國")</f>
        <v>美國</v>
      </c>
      <c r="E103" s="49"/>
      <c r="F103" s="49"/>
      <c r="G103" s="67"/>
    </row>
    <row r="104" spans="1:7">
      <c r="A104" s="48">
        <f ca="1">IFERROR(__xludf.DUMMYFUNCTION("""COMPUTED_VALUE"""),45866.5227927199)</f>
        <v>45866.522792719901</v>
      </c>
      <c r="B104" s="2" t="str">
        <f ca="1">IFERROR(__xludf.DUMMYFUNCTION("""COMPUTED_VALUE"""),"王懿融")</f>
        <v>王懿融</v>
      </c>
      <c r="C104" s="49" t="str">
        <f ca="1">IFERROR(__xludf.DUMMYFUNCTION("""COMPUTED_VALUE"""),"恭")</f>
        <v>恭</v>
      </c>
      <c r="D104" s="49" t="str">
        <f ca="1">IFERROR(__xludf.DUMMYFUNCTION("""COMPUTED_VALUE"""),"台灣")</f>
        <v>台灣</v>
      </c>
      <c r="E104" s="49">
        <f ca="1">IFERROR(__xludf.DUMMYFUNCTION("""COMPUTED_VALUE"""),1)</f>
        <v>1</v>
      </c>
      <c r="F104" s="49" t="s">
        <v>99</v>
      </c>
      <c r="G104" s="67"/>
    </row>
    <row r="105" spans="1:7">
      <c r="A105" s="48">
        <f ca="1">IFERROR(__xludf.DUMMYFUNCTION("""COMPUTED_VALUE"""),45868.3717447338)</f>
        <v>45868.371744733799</v>
      </c>
      <c r="B105" s="2" t="str">
        <f ca="1">IFERROR(__xludf.DUMMYFUNCTION("""COMPUTED_VALUE"""),"陳麗滿")</f>
        <v>陳麗滿</v>
      </c>
      <c r="C105" s="49" t="str">
        <f ca="1">IFERROR(__xludf.DUMMYFUNCTION("""COMPUTED_VALUE"""),"良")</f>
        <v>良</v>
      </c>
      <c r="D105" s="49" t="str">
        <f ca="1">IFERROR(__xludf.DUMMYFUNCTION("""COMPUTED_VALUE"""),"台灣")</f>
        <v>台灣</v>
      </c>
      <c r="E105" s="49">
        <f ca="1">IFERROR(__xludf.DUMMYFUNCTION("""COMPUTED_VALUE"""),2)</f>
        <v>2</v>
      </c>
      <c r="F105" s="49" t="s">
        <v>132</v>
      </c>
      <c r="G105" s="67"/>
    </row>
    <row r="106" spans="1:7">
      <c r="A106" s="48">
        <f ca="1">IFERROR(__xludf.DUMMYFUNCTION("""COMPUTED_VALUE"""),45868.8646762152)</f>
        <v>45868.864676215198</v>
      </c>
      <c r="B106" s="2" t="str">
        <f ca="1">IFERROR(__xludf.DUMMYFUNCTION("""COMPUTED_VALUE"""),"黃蕙菁")</f>
        <v>黃蕙菁</v>
      </c>
      <c r="C106" s="49" t="str">
        <f ca="1">IFERROR(__xludf.DUMMYFUNCTION("""COMPUTED_VALUE"""),"毅")</f>
        <v>毅</v>
      </c>
      <c r="D106" s="49" t="str">
        <f ca="1">IFERROR(__xludf.DUMMYFUNCTION("""COMPUTED_VALUE"""),"台灣")</f>
        <v>台灣</v>
      </c>
      <c r="E106" s="49"/>
      <c r="F106" s="49"/>
      <c r="G106" s="67"/>
    </row>
    <row r="107" spans="1:7">
      <c r="A107" s="48">
        <f ca="1">IFERROR(__xludf.DUMMYFUNCTION("""COMPUTED_VALUE"""),45871.551878993)</f>
        <v>45871.551878992999</v>
      </c>
      <c r="B107" s="2" t="str">
        <f ca="1">IFERROR(__xludf.DUMMYFUNCTION("""COMPUTED_VALUE"""),"黃崇術")</f>
        <v>黃崇術</v>
      </c>
      <c r="C107" s="49" t="str">
        <f ca="1">IFERROR(__xludf.DUMMYFUNCTION("""COMPUTED_VALUE"""),"平")</f>
        <v>平</v>
      </c>
      <c r="D107" s="49" t="str">
        <f ca="1">IFERROR(__xludf.DUMMYFUNCTION("""COMPUTED_VALUE"""),"台灣")</f>
        <v>台灣</v>
      </c>
      <c r="E107" s="49">
        <f ca="1">IFERROR(__xludf.DUMMYFUNCTION("""COMPUTED_VALUE"""),1)</f>
        <v>1</v>
      </c>
      <c r="F107" s="49" t="s">
        <v>99</v>
      </c>
      <c r="G107" s="67"/>
    </row>
    <row r="108" spans="1:7">
      <c r="A108" s="48"/>
      <c r="B108" s="2"/>
      <c r="C108" s="49"/>
      <c r="D108" s="49"/>
      <c r="E108" s="49"/>
      <c r="F108" s="49"/>
      <c r="G108" s="67"/>
    </row>
    <row r="109" spans="1:7">
      <c r="A109" s="48"/>
      <c r="B109" s="2"/>
      <c r="C109" s="49"/>
      <c r="D109" s="49"/>
      <c r="E109" s="49"/>
      <c r="F109" s="49"/>
      <c r="G109" s="67"/>
    </row>
    <row r="110" spans="1:7">
      <c r="A110" s="48"/>
      <c r="B110" s="2"/>
      <c r="C110" s="49"/>
      <c r="D110" s="49"/>
      <c r="E110" s="49"/>
      <c r="F110" s="49"/>
      <c r="G110" s="67"/>
    </row>
    <row r="111" spans="1:7">
      <c r="A111" s="48"/>
      <c r="B111" s="2"/>
      <c r="C111" s="49"/>
      <c r="D111" s="49"/>
      <c r="E111" s="49"/>
      <c r="F111" s="49"/>
      <c r="G111" s="67"/>
    </row>
    <row r="112" spans="1:7">
      <c r="A112" s="48"/>
      <c r="B112" s="2"/>
      <c r="C112" s="49"/>
      <c r="D112" s="49"/>
      <c r="E112" s="49"/>
      <c r="F112" s="49"/>
      <c r="G112" s="67"/>
    </row>
    <row r="113" spans="1:7">
      <c r="A113" s="48"/>
      <c r="B113" s="2"/>
      <c r="C113" s="49"/>
      <c r="D113" s="49"/>
      <c r="E113" s="49"/>
      <c r="F113" s="49"/>
      <c r="G113" s="67"/>
    </row>
    <row r="114" spans="1:7">
      <c r="A114" s="48"/>
      <c r="B114" s="2"/>
      <c r="C114" s="49"/>
      <c r="D114" s="49"/>
      <c r="E114" s="49"/>
      <c r="F114" s="49"/>
      <c r="G114" s="67"/>
    </row>
    <row r="115" spans="1:7">
      <c r="A115" s="48"/>
      <c r="B115" s="2"/>
      <c r="C115" s="49"/>
      <c r="D115" s="49"/>
      <c r="E115" s="49"/>
      <c r="F115" s="49"/>
      <c r="G115" s="67"/>
    </row>
    <row r="116" spans="1:7">
      <c r="A116" s="48"/>
      <c r="B116" s="2"/>
      <c r="C116" s="49"/>
      <c r="D116" s="49"/>
      <c r="E116" s="49"/>
      <c r="F116" s="49"/>
      <c r="G116" s="67"/>
    </row>
    <row r="117" spans="1:7">
      <c r="A117" s="48"/>
      <c r="B117" s="2"/>
      <c r="C117" s="49"/>
      <c r="D117" s="49"/>
      <c r="E117" s="49"/>
      <c r="F117" s="49"/>
      <c r="G117" s="67"/>
    </row>
    <row r="118" spans="1:7">
      <c r="A118" s="48"/>
      <c r="B118" s="2"/>
      <c r="C118" s="49"/>
      <c r="D118" s="49"/>
      <c r="E118" s="49"/>
      <c r="F118" s="49"/>
      <c r="G118" s="67"/>
    </row>
    <row r="119" spans="1:7">
      <c r="A119" s="48"/>
      <c r="B119" s="2"/>
      <c r="C119" s="49"/>
      <c r="D119" s="49"/>
      <c r="E119" s="49"/>
      <c r="F119" s="49"/>
      <c r="G119" s="67"/>
    </row>
    <row r="120" spans="1:7">
      <c r="A120" s="48"/>
      <c r="B120" s="2"/>
      <c r="C120" s="49"/>
      <c r="D120" s="49"/>
      <c r="E120" s="49"/>
      <c r="F120" s="49"/>
      <c r="G120" s="67"/>
    </row>
    <row r="121" spans="1:7">
      <c r="A121" s="48"/>
      <c r="B121" s="2"/>
      <c r="C121" s="49"/>
      <c r="D121" s="49"/>
      <c r="E121" s="49"/>
      <c r="F121" s="49"/>
      <c r="G121" s="67"/>
    </row>
    <row r="122" spans="1:7">
      <c r="A122" s="48"/>
      <c r="B122" s="2"/>
      <c r="C122" s="49"/>
      <c r="D122" s="49"/>
      <c r="E122" s="49"/>
      <c r="F122" s="49"/>
      <c r="G122" s="67"/>
    </row>
    <row r="123" spans="1:7">
      <c r="A123" s="48"/>
      <c r="B123" s="2"/>
      <c r="C123" s="49"/>
      <c r="D123" s="49"/>
      <c r="E123" s="49"/>
      <c r="F123" s="49"/>
      <c r="G123" s="67"/>
    </row>
    <row r="124" spans="1:7">
      <c r="A124" s="48"/>
      <c r="B124" s="2"/>
      <c r="C124" s="49"/>
      <c r="D124" s="49"/>
      <c r="E124" s="49"/>
      <c r="F124" s="49"/>
      <c r="G124" s="67"/>
    </row>
    <row r="125" spans="1:7">
      <c r="A125" s="48"/>
      <c r="B125" s="2"/>
      <c r="C125" s="49"/>
      <c r="D125" s="49"/>
      <c r="E125" s="49"/>
      <c r="F125" s="49"/>
      <c r="G125" s="67"/>
    </row>
    <row r="126" spans="1:7">
      <c r="A126" s="48"/>
      <c r="B126" s="2"/>
      <c r="C126" s="49"/>
      <c r="D126" s="49"/>
      <c r="E126" s="49"/>
      <c r="F126" s="49"/>
      <c r="G126" s="67"/>
    </row>
    <row r="127" spans="1:7">
      <c r="A127" s="48"/>
      <c r="B127" s="2"/>
      <c r="C127" s="49"/>
      <c r="D127" s="49"/>
      <c r="E127" s="49"/>
      <c r="F127" s="49"/>
      <c r="G127" s="67"/>
    </row>
    <row r="128" spans="1:7">
      <c r="A128" s="48"/>
      <c r="B128" s="2"/>
      <c r="C128" s="49"/>
      <c r="D128" s="49"/>
      <c r="E128" s="49"/>
      <c r="F128" s="49"/>
      <c r="G128" s="67"/>
    </row>
    <row r="129" spans="1:7">
      <c r="A129" s="48"/>
      <c r="B129" s="2"/>
      <c r="C129" s="49"/>
      <c r="D129" s="49"/>
      <c r="E129" s="49"/>
      <c r="F129" s="49"/>
      <c r="G129" s="67"/>
    </row>
    <row r="130" spans="1:7">
      <c r="A130" s="48"/>
      <c r="B130" s="2"/>
      <c r="C130" s="49"/>
      <c r="D130" s="49"/>
      <c r="E130" s="49"/>
      <c r="F130" s="49"/>
      <c r="G130" s="67"/>
    </row>
    <row r="131" spans="1:7">
      <c r="A131" s="48"/>
      <c r="B131" s="2"/>
      <c r="C131" s="49"/>
      <c r="D131" s="49"/>
      <c r="E131" s="49"/>
      <c r="F131" s="49"/>
      <c r="G131" s="67"/>
    </row>
    <row r="132" spans="1:7">
      <c r="A132" s="48"/>
      <c r="B132" s="2"/>
      <c r="C132" s="49"/>
      <c r="D132" s="49"/>
      <c r="E132" s="49"/>
      <c r="F132" s="49"/>
      <c r="G132" s="67"/>
    </row>
    <row r="133" spans="1:7">
      <c r="A133" s="48"/>
      <c r="B133" s="2"/>
      <c r="C133" s="49"/>
      <c r="D133" s="49"/>
      <c r="E133" s="49"/>
      <c r="F133" s="49"/>
      <c r="G133" s="67"/>
    </row>
    <row r="134" spans="1:7">
      <c r="A134" s="48"/>
      <c r="B134" s="2"/>
      <c r="C134" s="49"/>
      <c r="D134" s="49"/>
      <c r="E134" s="49"/>
      <c r="F134" s="49"/>
      <c r="G134" s="67"/>
    </row>
    <row r="135" spans="1:7">
      <c r="A135" s="48"/>
      <c r="B135" s="2"/>
      <c r="C135" s="49"/>
      <c r="D135" s="49"/>
      <c r="E135" s="49"/>
      <c r="F135" s="49"/>
      <c r="G135" s="67"/>
    </row>
    <row r="136" spans="1:7">
      <c r="A136" s="48"/>
      <c r="B136" s="2"/>
      <c r="C136" s="49"/>
      <c r="D136" s="49"/>
      <c r="E136" s="49"/>
      <c r="F136" s="49"/>
      <c r="G136" s="67"/>
    </row>
    <row r="137" spans="1:7">
      <c r="A137" s="48"/>
      <c r="B137" s="2"/>
      <c r="C137" s="49"/>
      <c r="D137" s="49"/>
      <c r="E137" s="49"/>
      <c r="F137" s="49"/>
      <c r="G137" s="67"/>
    </row>
    <row r="138" spans="1:7">
      <c r="A138" s="48"/>
      <c r="B138" s="2"/>
      <c r="C138" s="49"/>
      <c r="D138" s="49"/>
      <c r="E138" s="49"/>
      <c r="F138" s="49"/>
      <c r="G138" s="67"/>
    </row>
    <row r="139" spans="1:7">
      <c r="A139" s="48"/>
      <c r="B139" s="2"/>
      <c r="C139" s="49"/>
      <c r="D139" s="49"/>
      <c r="E139" s="49"/>
      <c r="F139" s="49"/>
      <c r="G139" s="67"/>
    </row>
    <row r="140" spans="1:7">
      <c r="A140" s="48"/>
      <c r="B140" s="2"/>
      <c r="C140" s="49"/>
      <c r="D140" s="49"/>
      <c r="E140" s="49"/>
      <c r="F140" s="49"/>
      <c r="G140" s="67"/>
    </row>
    <row r="141" spans="1:7">
      <c r="A141" s="48"/>
      <c r="B141" s="2"/>
      <c r="C141" s="49"/>
      <c r="D141" s="49"/>
      <c r="E141" s="49"/>
      <c r="F141" s="49"/>
      <c r="G141" s="67"/>
    </row>
    <row r="142" spans="1:7">
      <c r="A142" s="48"/>
      <c r="B142" s="2"/>
      <c r="C142" s="49"/>
      <c r="D142" s="49"/>
      <c r="E142" s="49"/>
      <c r="F142" s="49"/>
      <c r="G142" s="67"/>
    </row>
    <row r="143" spans="1:7">
      <c r="A143" s="48"/>
      <c r="B143" s="2"/>
      <c r="C143" s="49"/>
      <c r="D143" s="49"/>
      <c r="E143" s="49"/>
      <c r="F143" s="49"/>
      <c r="G143" s="67"/>
    </row>
    <row r="144" spans="1:7">
      <c r="A144" s="48"/>
      <c r="B144" s="2"/>
      <c r="C144" s="49"/>
      <c r="D144" s="49"/>
      <c r="E144" s="49"/>
      <c r="F144" s="49"/>
      <c r="G144" s="67"/>
    </row>
    <row r="145" spans="1:7">
      <c r="A145" s="48"/>
      <c r="B145" s="2"/>
      <c r="C145" s="49"/>
      <c r="D145" s="49"/>
      <c r="E145" s="49"/>
      <c r="F145" s="49"/>
      <c r="G145" s="67"/>
    </row>
    <row r="146" spans="1:7">
      <c r="A146" s="48"/>
      <c r="B146" s="2"/>
      <c r="C146" s="49"/>
      <c r="D146" s="49"/>
      <c r="E146" s="49"/>
      <c r="F146" s="49"/>
      <c r="G146" s="67"/>
    </row>
    <row r="147" spans="1:7">
      <c r="A147" s="48"/>
      <c r="B147" s="2"/>
      <c r="C147" s="49"/>
      <c r="D147" s="49"/>
      <c r="E147" s="49"/>
      <c r="F147" s="49"/>
      <c r="G147" s="67"/>
    </row>
    <row r="148" spans="1:7">
      <c r="A148" s="48"/>
      <c r="B148" s="2"/>
      <c r="C148" s="49"/>
      <c r="D148" s="49"/>
      <c r="E148" s="49"/>
      <c r="F148" s="49"/>
      <c r="G148" s="67"/>
    </row>
    <row r="149" spans="1:7">
      <c r="A149" s="48"/>
      <c r="B149" s="2"/>
      <c r="C149" s="49"/>
      <c r="D149" s="49"/>
      <c r="E149" s="49"/>
      <c r="F149" s="49"/>
      <c r="G149" s="67"/>
    </row>
    <row r="150" spans="1:7">
      <c r="A150" s="48"/>
      <c r="B150" s="2"/>
      <c r="C150" s="49"/>
      <c r="D150" s="49"/>
      <c r="E150" s="49"/>
      <c r="F150" s="49"/>
      <c r="G150" s="67"/>
    </row>
    <row r="151" spans="1:7">
      <c r="A151" s="48"/>
      <c r="B151" s="2"/>
      <c r="C151" s="49"/>
      <c r="D151" s="49"/>
      <c r="E151" s="49"/>
      <c r="F151" s="49"/>
      <c r="G151" s="67"/>
    </row>
    <row r="152" spans="1:7">
      <c r="A152" s="48"/>
      <c r="B152" s="2"/>
      <c r="C152" s="49"/>
      <c r="D152" s="49"/>
      <c r="E152" s="49"/>
      <c r="F152" s="49"/>
      <c r="G152" s="67"/>
    </row>
  </sheetData>
  <autoFilter ref="A3:G107" xr:uid="{00000000-0009-0000-0000-000004000000}"/>
  <phoneticPr fontId="22" type="noConversion"/>
  <dataValidations count="1">
    <dataValidation type="list" allowBlank="1" showErrorMessage="1" sqref="F4:F152" xr:uid="{00000000-0002-0000-0400-000000000000}">
      <formula1>"',A,B,C,D,E,候補"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説明</vt:lpstr>
      <vt:lpstr>總名單</vt:lpstr>
      <vt:lpstr>故宮</vt:lpstr>
      <vt:lpstr>瀑布</vt:lpstr>
      <vt:lpstr>瀑布 obsolete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 Li</cp:lastModifiedBy>
  <dcterms:modified xsi:type="dcterms:W3CDTF">2025-12-18T20:59:39Z</dcterms:modified>
</cp:coreProperties>
</file>